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tp0blb\Desktop\Nuevo oficio\"/>
    </mc:Choice>
  </mc:AlternateContent>
  <bookViews>
    <workbookView xWindow="360" yWindow="105" windowWidth="22080" windowHeight="9540"/>
  </bookViews>
  <sheets>
    <sheet name="PROVEEDOR" sheetId="7" r:id="rId1"/>
    <sheet name="perdida" sheetId="4" r:id="rId2"/>
    <sheet name="TABLA KM" sheetId="6" r:id="rId3"/>
  </sheets>
  <calcPr calcId="171027"/>
</workbook>
</file>

<file path=xl/calcChain.xml><?xml version="1.0" encoding="utf-8"?>
<calcChain xmlns="http://schemas.openxmlformats.org/spreadsheetml/2006/main">
  <c r="H9" i="7" l="1"/>
  <c r="G8" i="7" l="1"/>
  <c r="H8" i="7" s="1"/>
  <c r="G7" i="7"/>
  <c r="H7" i="7" s="1"/>
  <c r="G6" i="7"/>
  <c r="H6" i="7" s="1"/>
  <c r="I18" i="7" s="1"/>
  <c r="C70" i="4"/>
  <c r="D70" i="4" s="1"/>
  <c r="B70" i="4"/>
  <c r="B68" i="4"/>
  <c r="C68" i="4" s="1"/>
  <c r="D68" i="4" s="1"/>
  <c r="C67" i="4"/>
  <c r="D67" i="4" s="1"/>
  <c r="B67" i="4"/>
  <c r="B66" i="4"/>
  <c r="C66" i="4" s="1"/>
  <c r="D66" i="4" s="1"/>
  <c r="B65" i="4"/>
  <c r="C65" i="4" s="1"/>
  <c r="D65" i="4" s="1"/>
  <c r="B64" i="4"/>
  <c r="C64" i="4" s="1"/>
  <c r="D64" i="4" s="1"/>
  <c r="B62" i="4"/>
  <c r="C62" i="4" s="1"/>
  <c r="D62" i="4" s="1"/>
  <c r="C61" i="4"/>
  <c r="D61" i="4" s="1"/>
  <c r="B61" i="4"/>
  <c r="B60" i="4"/>
  <c r="C60" i="4" s="1"/>
  <c r="D60" i="4" s="1"/>
  <c r="B59" i="4"/>
  <c r="C59" i="4" s="1"/>
  <c r="D59" i="4" s="1"/>
  <c r="B58" i="4"/>
  <c r="C58" i="4" s="1"/>
  <c r="D58" i="4" s="1"/>
  <c r="B56" i="4"/>
  <c r="C56" i="4" s="1"/>
  <c r="D56" i="4" s="1"/>
  <c r="J55" i="4"/>
  <c r="B55" i="4"/>
  <c r="C55" i="4" s="1"/>
  <c r="D55" i="4" s="1"/>
  <c r="B54" i="4"/>
  <c r="C54" i="4" s="1"/>
  <c r="D54" i="4" s="1"/>
  <c r="B52" i="4"/>
  <c r="C52" i="4" s="1"/>
  <c r="D52" i="4" s="1"/>
  <c r="B51" i="4"/>
  <c r="C51" i="4" s="1"/>
  <c r="D51" i="4" s="1"/>
  <c r="B50" i="4"/>
  <c r="C50" i="4" s="1"/>
  <c r="D50" i="4" s="1"/>
  <c r="C49" i="4"/>
  <c r="D49" i="4" s="1"/>
  <c r="B49" i="4"/>
  <c r="B48" i="4"/>
  <c r="C48" i="4" s="1"/>
  <c r="D48" i="4" s="1"/>
  <c r="C47" i="4"/>
  <c r="D47" i="4" s="1"/>
  <c r="B47" i="4"/>
  <c r="B46" i="4"/>
  <c r="C46" i="4" s="1"/>
  <c r="D46" i="4" s="1"/>
  <c r="B45" i="4"/>
  <c r="C45" i="4" s="1"/>
  <c r="D45" i="4" s="1"/>
  <c r="J44" i="4"/>
  <c r="C44" i="4"/>
  <c r="D44" i="4" s="1"/>
  <c r="B44" i="4"/>
  <c r="B43" i="4"/>
  <c r="C43" i="4" s="1"/>
  <c r="D43" i="4" s="1"/>
  <c r="C41" i="4"/>
  <c r="D41" i="4" s="1"/>
  <c r="B41" i="4"/>
  <c r="B40" i="4"/>
  <c r="C40" i="4" s="1"/>
  <c r="D40" i="4" s="1"/>
  <c r="B39" i="4"/>
  <c r="C39" i="4" s="1"/>
  <c r="D39" i="4" s="1"/>
  <c r="B38" i="4"/>
  <c r="C38" i="4" s="1"/>
  <c r="D38" i="4" s="1"/>
  <c r="B37" i="4"/>
  <c r="C37" i="4" s="1"/>
  <c r="D37" i="4" s="1"/>
  <c r="C36" i="4"/>
  <c r="D36" i="4" s="1"/>
  <c r="B36" i="4"/>
  <c r="B35" i="4"/>
  <c r="C35" i="4" s="1"/>
  <c r="D35" i="4" s="1"/>
  <c r="I34" i="4"/>
  <c r="B34" i="4"/>
  <c r="C34" i="4" s="1"/>
  <c r="D34" i="4" s="1"/>
  <c r="B32" i="4"/>
  <c r="C32" i="4" s="1"/>
  <c r="D32" i="4" s="1"/>
  <c r="J31" i="4"/>
  <c r="B31" i="4"/>
  <c r="C31" i="4" s="1"/>
  <c r="D31" i="4" s="1"/>
  <c r="B30" i="4"/>
  <c r="C30" i="4" s="1"/>
  <c r="D30" i="4" s="1"/>
  <c r="B29" i="4"/>
  <c r="C29" i="4" s="1"/>
  <c r="D29" i="4" s="1"/>
  <c r="C28" i="4"/>
  <c r="D28" i="4" s="1"/>
  <c r="B28" i="4"/>
  <c r="B27" i="4"/>
  <c r="C27" i="4" s="1"/>
  <c r="D27" i="4" s="1"/>
  <c r="C26" i="4"/>
  <c r="D26" i="4" s="1"/>
  <c r="B26" i="4"/>
  <c r="B25" i="4"/>
  <c r="C25" i="4" s="1"/>
  <c r="D25" i="4" s="1"/>
  <c r="B24" i="4"/>
  <c r="C24" i="4" s="1"/>
  <c r="D24" i="4" s="1"/>
  <c r="B23" i="4"/>
  <c r="C23" i="4" s="1"/>
  <c r="D23" i="4" s="1"/>
  <c r="B21" i="4"/>
  <c r="C21" i="4" s="1"/>
  <c r="D21" i="4" s="1"/>
  <c r="C20" i="4"/>
  <c r="D20" i="4" s="1"/>
  <c r="B20" i="4"/>
  <c r="B19" i="4"/>
  <c r="C19" i="4" s="1"/>
  <c r="D19" i="4" s="1"/>
  <c r="B18" i="4"/>
  <c r="C18" i="4" s="1"/>
  <c r="D18" i="4" s="1"/>
  <c r="B17" i="4"/>
  <c r="C17" i="4" s="1"/>
  <c r="D17" i="4" s="1"/>
  <c r="H16" i="4"/>
  <c r="I16" i="4" s="1"/>
  <c r="J16" i="4" s="1"/>
  <c r="B15" i="4"/>
  <c r="C15" i="4" s="1"/>
  <c r="D15" i="4" s="1"/>
  <c r="B14" i="4"/>
  <c r="C14" i="4" s="1"/>
  <c r="D14" i="4" s="1"/>
  <c r="B13" i="4"/>
  <c r="C13" i="4" s="1"/>
  <c r="D13" i="4" s="1"/>
  <c r="C12" i="4"/>
  <c r="D12" i="4" s="1"/>
  <c r="B12" i="4"/>
  <c r="B11" i="4"/>
  <c r="C11" i="4" s="1"/>
  <c r="D11" i="4" s="1"/>
  <c r="G7" i="4"/>
  <c r="I3" i="4"/>
</calcChain>
</file>

<file path=xl/sharedStrings.xml><?xml version="1.0" encoding="utf-8"?>
<sst xmlns="http://schemas.openxmlformats.org/spreadsheetml/2006/main" count="79" uniqueCount="55">
  <si>
    <t>HONORARIOS</t>
  </si>
  <si>
    <t>KILOMETRAJE</t>
  </si>
  <si>
    <t>DESPLAZAMIENTO</t>
  </si>
  <si>
    <t>artículo 11</t>
  </si>
  <si>
    <t>honorarios mínimos 6 horas profesionales</t>
  </si>
  <si>
    <t>honorarios para créditos hipotecarios y prendarios</t>
  </si>
  <si>
    <r>
      <t xml:space="preserve">(i) *(monto crédito/i) </t>
    </r>
    <r>
      <rPr>
        <vertAlign val="superscript"/>
        <sz val="11"/>
        <color theme="1"/>
        <rFont val="Calibri"/>
        <family val="2"/>
        <scheme val="minor"/>
      </rPr>
      <t>0,65</t>
    </r>
  </si>
  <si>
    <t>6 Horas Profesionales</t>
  </si>
  <si>
    <t>i</t>
  </si>
  <si>
    <t>minuto profesional</t>
  </si>
  <si>
    <t>monto pérdida</t>
  </si>
  <si>
    <t>(monto pérdida/i)0.65</t>
  </si>
  <si>
    <t>total honorarios</t>
  </si>
  <si>
    <t>Se calcula la conversión de dólares a colones con el tipo de cambio de venta del día del evento</t>
  </si>
  <si>
    <t>Monto para honorarios Profesionales</t>
  </si>
  <si>
    <t>Columna2</t>
  </si>
  <si>
    <t>Columna3</t>
  </si>
  <si>
    <t>Columna4</t>
  </si>
  <si>
    <t>23,317</t>
  </si>
  <si>
    <t>fórmula</t>
  </si>
  <si>
    <r>
      <t xml:space="preserve">(i) *(monto crédito/i) </t>
    </r>
    <r>
      <rPr>
        <vertAlign val="superscript"/>
        <sz val="11"/>
        <color theme="1"/>
        <rFont val="Calibri"/>
        <family val="2"/>
        <scheme val="minor"/>
      </rPr>
      <t>0.65</t>
    </r>
  </si>
  <si>
    <t>Columna1</t>
  </si>
  <si>
    <t>Arancel CFIA</t>
  </si>
  <si>
    <t>Artículo 6-</t>
  </si>
  <si>
    <t>Honorarios para maquinaria y vehículos</t>
  </si>
  <si>
    <t>honorarios</t>
  </si>
  <si>
    <r>
      <t>0,4 * i (valor de la pérdida a valor de resposición/ i )</t>
    </r>
    <r>
      <rPr>
        <vertAlign val="superscript"/>
        <sz val="11"/>
        <rFont val="Arial"/>
        <family val="2"/>
      </rPr>
      <t xml:space="preserve"> 0,70</t>
    </r>
  </si>
  <si>
    <t>monto mínimo</t>
  </si>
  <si>
    <t>6 horas</t>
  </si>
  <si>
    <t>Artículo 11 BIS</t>
  </si>
  <si>
    <t>Honorarios para créditos hopitecarios y prendarios</t>
  </si>
  <si>
    <r>
      <t xml:space="preserve">( i ) * (monto pérdida/ i ) </t>
    </r>
    <r>
      <rPr>
        <vertAlign val="superscript"/>
        <sz val="11"/>
        <color theme="1"/>
        <rFont val="Calibri"/>
        <family val="2"/>
        <scheme val="minor"/>
      </rPr>
      <t>0,65</t>
    </r>
  </si>
  <si>
    <r>
      <t xml:space="preserve">1,5 ( i ) * (valor del terreno / i ) </t>
    </r>
    <r>
      <rPr>
        <vertAlign val="superscript"/>
        <sz val="11"/>
        <color theme="1"/>
        <rFont val="Calibri"/>
        <family val="2"/>
        <scheme val="minor"/>
      </rPr>
      <t>0,60</t>
    </r>
  </si>
  <si>
    <t>Varlos del terreno</t>
  </si>
  <si>
    <t>VIÁTICOS</t>
  </si>
  <si>
    <t>DESCRIPCIÓN DEL PRODUCTO</t>
  </si>
  <si>
    <t>CANTIDAD</t>
  </si>
  <si>
    <t>PRECIO UNITARIO</t>
  </si>
  <si>
    <t>MONTO</t>
  </si>
  <si>
    <t>TOTAL</t>
  </si>
  <si>
    <t>OTROS</t>
  </si>
  <si>
    <t>OBSERVACIONES / OTROS</t>
  </si>
  <si>
    <t>PROVEEDOR:</t>
  </si>
  <si>
    <t>LINEA /PRODUCTO DE SEGURO   xxxxx</t>
  </si>
  <si>
    <t>CÓDIGO</t>
  </si>
  <si>
    <t>LÍNEA</t>
  </si>
  <si>
    <t>CONTRATO              xxxxxx</t>
  </si>
  <si>
    <t>SEDE                          xxxxxxxxxxxx</t>
  </si>
  <si>
    <t>POLIZA                        xxxxxxxxx</t>
  </si>
  <si>
    <t>SOLICITUD  / RECLAMO              xxxx   /  XXXX</t>
  </si>
  <si>
    <r>
      <t>OTROS  (</t>
    </r>
    <r>
      <rPr>
        <b/>
        <sz val="8"/>
        <color theme="1"/>
        <rFont val="Calibri"/>
        <family val="2"/>
        <scheme val="minor"/>
      </rPr>
      <t xml:space="preserve"> COMO POR EJEMPLO  CUANDO EL KILOMETRAJE O DESPLAZAMIENTO SE CANCELAN EN VARIAS FACTURAS</t>
    </r>
    <r>
      <rPr>
        <b/>
        <sz val="11"/>
        <color theme="1"/>
        <rFont val="Calibri"/>
        <family val="2"/>
        <scheme val="minor"/>
      </rPr>
      <t xml:space="preserve"> ) </t>
    </r>
  </si>
  <si>
    <r>
      <t xml:space="preserve">MONTO DE  PERDIDA </t>
    </r>
    <r>
      <rPr>
        <b/>
        <sz val="8"/>
        <color theme="1"/>
        <rFont val="Calibri"/>
        <family val="2"/>
        <scheme val="minor"/>
      </rPr>
      <t xml:space="preserve">(CUANDO EL HONORARIO EXCEDE EL PAGO MÍNIMO) </t>
    </r>
    <r>
      <rPr>
        <b/>
        <sz val="11"/>
        <color theme="1"/>
        <rFont val="Calibri"/>
        <family val="2"/>
        <scheme val="minor"/>
      </rPr>
      <t>¢</t>
    </r>
  </si>
  <si>
    <t>HORAS PROFESIONALES</t>
  </si>
  <si>
    <r>
      <t xml:space="preserve">KM RECORRIDO,  </t>
    </r>
    <r>
      <rPr>
        <b/>
        <sz val="10"/>
        <color theme="1"/>
        <rFont val="Calibri"/>
        <family val="2"/>
        <scheme val="minor"/>
      </rPr>
      <t xml:space="preserve">XXX </t>
    </r>
    <r>
      <rPr>
        <sz val="10"/>
        <color theme="1"/>
        <rFont val="Calibri"/>
        <family val="2"/>
        <scheme val="minor"/>
      </rPr>
      <t xml:space="preserve">KM - 10 = </t>
    </r>
    <r>
      <rPr>
        <b/>
        <sz val="10"/>
        <color theme="1"/>
        <rFont val="Calibri"/>
        <family val="2"/>
        <scheme val="minor"/>
      </rPr>
      <t>XX</t>
    </r>
    <r>
      <rPr>
        <sz val="10"/>
        <color theme="1"/>
        <rFont val="Calibri"/>
        <family val="2"/>
        <scheme val="minor"/>
      </rPr>
      <t xml:space="preserve"> KM</t>
    </r>
  </si>
  <si>
    <r>
      <t xml:space="preserve">KILOMETRAJE RECORRIDO </t>
    </r>
    <r>
      <rPr>
        <b/>
        <sz val="10"/>
        <color theme="1"/>
        <rFont val="Calibri"/>
        <family val="2"/>
        <scheme val="minor"/>
      </rPr>
      <t>XXX</t>
    </r>
    <r>
      <rPr>
        <sz val="10"/>
        <color theme="1"/>
        <rFont val="Calibri"/>
        <family val="2"/>
        <scheme val="minor"/>
      </rPr>
      <t xml:space="preserve">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</si>
</sst>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₡&quot;* #,##0.00_);_(&quot;₡&quot;* \(#,##0.00\);_(&quot;₡&quot;* &quot;-&quot;??_);_(@_)"/>
    <numFmt numFmtId="164" formatCode="_-&quot;₡&quot;* #,##0_-;\-&quot;₡&quot;* #,##0_-;_-&quot;₡&quot;* &quot;-&quot;_-;_-@_-"/>
    <numFmt numFmtId="165" formatCode="_-&quot;₡&quot;* #,##0.00_-;\-&quot;₡&quot;* #,##0.00_-;_-&quot;₡&quot;* &quot;-&quot;??_-;_-@_-"/>
    <numFmt numFmtId="166" formatCode="_-&quot;₡&quot;* #,##0.00_-;\-&quot;₡&quot;* #,##0.00_-;_-&quot;₡&quot;* &quot;-&quot;_-;_-@_-"/>
    <numFmt numFmtId="167" formatCode="\¢\ #,##0.00"/>
    <numFmt numFmtId="168" formatCode="#,##0.000"/>
    <numFmt numFmtId="169" formatCode="[$-F400]h:mm:ss\ AM/P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8"/>
      <name val="Arial"/>
      <family val="2"/>
    </font>
    <font>
      <b/>
      <sz val="14"/>
      <color rgb="FFC00000"/>
      <name val="Arial"/>
      <family val="2"/>
    </font>
    <font>
      <b/>
      <sz val="16"/>
      <color theme="1"/>
      <name val="Calibri"/>
      <family val="2"/>
      <scheme val="minor"/>
    </font>
    <font>
      <vertAlign val="superscript"/>
      <sz val="11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slantDashDot">
        <color indexed="64"/>
      </right>
      <top style="thin">
        <color indexed="64"/>
      </top>
      <bottom/>
      <diagonal/>
    </border>
    <border>
      <left style="thin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/>
    <xf numFmtId="0" fontId="5" fillId="4" borderId="0" xfId="0" applyFont="1" applyFill="1"/>
    <xf numFmtId="4" fontId="5" fillId="4" borderId="0" xfId="0" applyNumberFormat="1" applyFont="1" applyFill="1"/>
    <xf numFmtId="167" fontId="5" fillId="4" borderId="0" xfId="0" applyNumberFormat="1" applyFont="1" applyFill="1" applyAlignment="1">
      <alignment horizontal="center"/>
    </xf>
    <xf numFmtId="167" fontId="6" fillId="3" borderId="0" xfId="0" applyNumberFormat="1" applyFont="1" applyFill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/>
    </xf>
    <xf numFmtId="168" fontId="2" fillId="0" borderId="0" xfId="0" applyNumberFormat="1" applyFont="1"/>
    <xf numFmtId="0" fontId="9" fillId="0" borderId="0" xfId="0" applyFont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0" fontId="10" fillId="5" borderId="8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167" fontId="10" fillId="5" borderId="15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2" fillId="0" borderId="3" xfId="0" applyFont="1" applyBorder="1"/>
    <xf numFmtId="4" fontId="11" fillId="0" borderId="1" xfId="0" applyNumberFormat="1" applyFont="1" applyBorder="1"/>
    <xf numFmtId="3" fontId="11" fillId="0" borderId="1" xfId="0" applyNumberFormat="1" applyFont="1" applyBorder="1"/>
    <xf numFmtId="0" fontId="11" fillId="0" borderId="2" xfId="0" applyFont="1" applyBorder="1"/>
    <xf numFmtId="49" fontId="11" fillId="0" borderId="1" xfId="0" applyNumberFormat="1" applyFont="1" applyBorder="1" applyAlignment="1">
      <alignment horizontal="right"/>
    </xf>
    <xf numFmtId="0" fontId="11" fillId="0" borderId="1" xfId="0" applyFont="1" applyBorder="1"/>
    <xf numFmtId="4" fontId="13" fillId="0" borderId="0" xfId="0" applyNumberFormat="1" applyFont="1"/>
    <xf numFmtId="4" fontId="2" fillId="0" borderId="0" xfId="0" applyNumberFormat="1" applyFont="1"/>
    <xf numFmtId="4" fontId="10" fillId="0" borderId="17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horizontal="center"/>
    </xf>
    <xf numFmtId="167" fontId="10" fillId="5" borderId="19" xfId="0" applyNumberFormat="1" applyFont="1" applyFill="1" applyBorder="1" applyAlignment="1">
      <alignment horizontal="center"/>
    </xf>
    <xf numFmtId="0" fontId="11" fillId="0" borderId="3" xfId="0" applyFont="1" applyBorder="1"/>
    <xf numFmtId="4" fontId="14" fillId="0" borderId="2" xfId="0" applyNumberFormat="1" applyFont="1" applyBorder="1"/>
    <xf numFmtId="166" fontId="3" fillId="0" borderId="0" xfId="1" applyNumberFormat="1" applyFont="1"/>
    <xf numFmtId="10" fontId="11" fillId="0" borderId="1" xfId="0" applyNumberFormat="1" applyFont="1" applyBorder="1"/>
    <xf numFmtId="4" fontId="11" fillId="0" borderId="2" xfId="0" applyNumberFormat="1" applyFont="1" applyBorder="1"/>
    <xf numFmtId="4" fontId="11" fillId="0" borderId="8" xfId="0" applyNumberFormat="1" applyFont="1" applyBorder="1"/>
    <xf numFmtId="0" fontId="11" fillId="0" borderId="20" xfId="0" applyFont="1" applyBorder="1"/>
    <xf numFmtId="0" fontId="11" fillId="0" borderId="6" xfId="0" applyFont="1" applyBorder="1"/>
    <xf numFmtId="169" fontId="2" fillId="0" borderId="0" xfId="0" applyNumberFormat="1" applyFont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15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10" fillId="0" borderId="24" xfId="0" applyNumberFormat="1" applyFont="1" applyBorder="1" applyAlignment="1">
      <alignment horizontal="center"/>
    </xf>
    <xf numFmtId="4" fontId="10" fillId="0" borderId="25" xfId="0" applyNumberFormat="1" applyFont="1" applyBorder="1" applyAlignment="1">
      <alignment horizontal="center"/>
    </xf>
    <xf numFmtId="167" fontId="10" fillId="5" borderId="26" xfId="0" applyNumberFormat="1" applyFont="1" applyFill="1" applyBorder="1" applyAlignment="1">
      <alignment horizontal="center"/>
    </xf>
    <xf numFmtId="0" fontId="2" fillId="0" borderId="27" xfId="0" applyFont="1" applyBorder="1"/>
    <xf numFmtId="0" fontId="2" fillId="0" borderId="13" xfId="0" applyFont="1" applyBorder="1"/>
    <xf numFmtId="0" fontId="2" fillId="0" borderId="14" xfId="0" applyFont="1" applyBorder="1"/>
    <xf numFmtId="167" fontId="2" fillId="5" borderId="15" xfId="0" applyNumberFormat="1" applyFont="1" applyFill="1" applyBorder="1"/>
    <xf numFmtId="4" fontId="10" fillId="0" borderId="0" xfId="0" applyNumberFormat="1" applyFont="1" applyFill="1" applyBorder="1" applyAlignment="1">
      <alignment horizontal="center"/>
    </xf>
    <xf numFmtId="4" fontId="10" fillId="0" borderId="17" xfId="0" applyNumberFormat="1" applyFont="1" applyFill="1" applyBorder="1" applyAlignment="1">
      <alignment horizontal="center"/>
    </xf>
    <xf numFmtId="4" fontId="10" fillId="0" borderId="18" xfId="0" applyNumberFormat="1" applyFont="1" applyFill="1" applyBorder="1" applyAlignment="1">
      <alignment horizontal="center"/>
    </xf>
    <xf numFmtId="0" fontId="4" fillId="0" borderId="8" xfId="0" applyFont="1" applyBorder="1"/>
    <xf numFmtId="0" fontId="4" fillId="0" borderId="20" xfId="0" applyFont="1" applyBorder="1"/>
    <xf numFmtId="4" fontId="4" fillId="0" borderId="20" xfId="0" applyNumberFormat="1" applyFont="1" applyBorder="1" applyAlignment="1">
      <alignment horizontal="center"/>
    </xf>
    <xf numFmtId="0" fontId="4" fillId="0" borderId="6" xfId="0" applyFont="1" applyBorder="1"/>
    <xf numFmtId="4" fontId="10" fillId="0" borderId="27" xfId="0" applyNumberFormat="1" applyFont="1" applyFill="1" applyBorder="1" applyAlignment="1">
      <alignment horizontal="center"/>
    </xf>
    <xf numFmtId="4" fontId="10" fillId="0" borderId="13" xfId="0" applyNumberFormat="1" applyFont="1" applyFill="1" applyBorder="1" applyAlignment="1">
      <alignment horizontal="center"/>
    </xf>
    <xf numFmtId="4" fontId="10" fillId="0" borderId="14" xfId="0" applyNumberFormat="1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7" fillId="0" borderId="3" xfId="0" applyFont="1" applyBorder="1"/>
    <xf numFmtId="0" fontId="18" fillId="0" borderId="1" xfId="0" applyFont="1" applyBorder="1" applyAlignment="1">
      <alignment horizontal="left" vertical="center"/>
    </xf>
    <xf numFmtId="0" fontId="17" fillId="0" borderId="2" xfId="0" applyFont="1" applyBorder="1"/>
    <xf numFmtId="0" fontId="17" fillId="0" borderId="1" xfId="0" applyFont="1" applyBorder="1"/>
    <xf numFmtId="0" fontId="2" fillId="0" borderId="17" xfId="0" applyFont="1" applyBorder="1"/>
    <xf numFmtId="0" fontId="2" fillId="0" borderId="18" xfId="0" applyFont="1" applyBorder="1"/>
    <xf numFmtId="167" fontId="2" fillId="5" borderId="19" xfId="0" applyNumberFormat="1" applyFont="1" applyFill="1" applyBorder="1"/>
    <xf numFmtId="0" fontId="17" fillId="0" borderId="8" xfId="0" applyFont="1" applyBorder="1"/>
    <xf numFmtId="4" fontId="17" fillId="0" borderId="20" xfId="0" applyNumberFormat="1" applyFont="1" applyBorder="1"/>
    <xf numFmtId="0" fontId="17" fillId="0" borderId="20" xfId="0" applyFont="1" applyBorder="1"/>
    <xf numFmtId="4" fontId="17" fillId="0" borderId="6" xfId="0" applyNumberFormat="1" applyFont="1" applyBorder="1"/>
    <xf numFmtId="0" fontId="17" fillId="0" borderId="1" xfId="0" applyFont="1" applyBorder="1" applyAlignment="1">
      <alignment horizontal="center" vertical="center"/>
    </xf>
    <xf numFmtId="2" fontId="2" fillId="0" borderId="0" xfId="0" applyNumberFormat="1" applyFont="1"/>
    <xf numFmtId="4" fontId="2" fillId="0" borderId="13" xfId="0" applyNumberFormat="1" applyFont="1" applyBorder="1"/>
    <xf numFmtId="4" fontId="2" fillId="0" borderId="14" xfId="0" applyNumberFormat="1" applyFont="1" applyBorder="1" applyAlignment="1">
      <alignment horizontal="center"/>
    </xf>
    <xf numFmtId="167" fontId="2" fillId="5" borderId="15" xfId="0" applyNumberFormat="1" applyFont="1" applyFill="1" applyBorder="1" applyAlignment="1">
      <alignment horizontal="center"/>
    </xf>
    <xf numFmtId="4" fontId="10" fillId="0" borderId="28" xfId="0" applyNumberFormat="1" applyFont="1" applyFill="1" applyBorder="1" applyAlignment="1">
      <alignment horizontal="center"/>
    </xf>
    <xf numFmtId="4" fontId="2" fillId="0" borderId="29" xfId="0" applyNumberFormat="1" applyFont="1" applyBorder="1"/>
    <xf numFmtId="4" fontId="2" fillId="0" borderId="30" xfId="0" applyNumberFormat="1" applyFont="1" applyBorder="1" applyAlignment="1">
      <alignment horizontal="center"/>
    </xf>
    <xf numFmtId="167" fontId="2" fillId="5" borderId="3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166" fontId="0" fillId="0" borderId="1" xfId="1" applyNumberFormat="1" applyFont="1" applyBorder="1"/>
    <xf numFmtId="166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21" fillId="0" borderId="1" xfId="0" applyFont="1" applyBorder="1"/>
    <xf numFmtId="0" fontId="2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5" xfId="0" applyBorder="1" applyAlignment="1">
      <alignment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" fillId="2" borderId="39" xfId="0" applyFont="1" applyFill="1" applyBorder="1" applyAlignment="1">
      <alignment horizontal="center"/>
    </xf>
    <xf numFmtId="0" fontId="0" fillId="0" borderId="39" xfId="0" applyBorder="1"/>
    <xf numFmtId="166" fontId="0" fillId="0" borderId="38" xfId="0" applyNumberFormat="1" applyFill="1" applyBorder="1"/>
    <xf numFmtId="0" fontId="0" fillId="0" borderId="38" xfId="0" applyFill="1" applyBorder="1"/>
    <xf numFmtId="0" fontId="0" fillId="0" borderId="45" xfId="0" applyBorder="1"/>
    <xf numFmtId="0" fontId="0" fillId="0" borderId="46" xfId="0" applyBorder="1"/>
    <xf numFmtId="0" fontId="0" fillId="0" borderId="46" xfId="0" applyBorder="1" applyAlignment="1">
      <alignment wrapText="1"/>
    </xf>
    <xf numFmtId="0" fontId="0" fillId="0" borderId="47" xfId="0" applyBorder="1"/>
    <xf numFmtId="0" fontId="2" fillId="2" borderId="37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38" xfId="0" applyFont="1" applyFill="1" applyBorder="1" applyAlignment="1">
      <alignment horizontal="left" vertical="top"/>
    </xf>
    <xf numFmtId="0" fontId="2" fillId="0" borderId="3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3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5" fontId="2" fillId="0" borderId="41" xfId="0" applyNumberFormat="1" applyFont="1" applyFill="1" applyBorder="1" applyAlignment="1">
      <alignment horizontal="center" vertical="center"/>
    </xf>
    <xf numFmtId="165" fontId="2" fillId="0" borderId="42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strike val="0"/>
        <outline val="0"/>
        <shadow val="0"/>
        <u val="none"/>
        <sz val="12"/>
        <color theme="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strike val="0"/>
        <outline val="0"/>
        <shadow val="0"/>
        <u val="none"/>
        <sz val="12"/>
        <color theme="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sz val="1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strike val="0"/>
        <outline val="0"/>
        <shadow val="0"/>
        <u val="none"/>
        <sz val="12"/>
      </font>
      <border diagonalUp="0" diagonalDown="0" outline="0"/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7</xdr:col>
      <xdr:colOff>809625</xdr:colOff>
      <xdr:row>32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14300"/>
          <a:ext cx="6515100" cy="604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519" displayName="Tabla519" ref="G10:J19" totalsRowShown="0" headerRowDxfId="31" dataDxfId="29" headerRowBorderDxfId="30" totalsRowBorderDxfId="28">
  <tableColumns count="4">
    <tableColumn id="1" name="Monto para honorarios Profesionales" dataDxfId="27"/>
    <tableColumn id="2" name="Columna2" dataDxfId="26"/>
    <tableColumn id="3" name="Columna3" dataDxfId="25"/>
    <tableColumn id="4" name="Columna4" dataDxfId="2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623" displayName="Tabla623" ref="G22:J34" totalsRowShown="0" headerRowDxfId="23" dataDxfId="21" headerRowBorderDxfId="22" totalsRowBorderDxfId="20">
  <autoFilter ref="G22:J34"/>
  <tableColumns count="4">
    <tableColumn id="1" name="Columna1" dataDxfId="19"/>
    <tableColumn id="2" name="Columna2" dataDxfId="18"/>
    <tableColumn id="3" name="Columna3" dataDxfId="17">
      <calculatedColumnFormula>6*22442.92</calculatedColumnFormula>
    </tableColumn>
    <tableColumn id="4" name="Columna4" dataDxfId="1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824" displayName="Tabla824" ref="G37:J44" totalsRowShown="0" headerRowDxfId="15" dataDxfId="13" headerRowBorderDxfId="14" totalsRowBorderDxfId="12">
  <autoFilter ref="G37:J44"/>
  <tableColumns count="4">
    <tableColumn id="1" name="Columna1" dataDxfId="11"/>
    <tableColumn id="2" name="Columna2" dataDxfId="10"/>
    <tableColumn id="3" name="Columna3" dataDxfId="9"/>
    <tableColumn id="4" name="Columna4" dataDxfId="8">
      <calculatedColumnFormula>H23*POWER(H38/H23,0.65)</calculatedColumnFormula>
    </tableColumn>
  </tableColumns>
  <tableStyleInfo name="TableStyleDark4" showFirstColumn="0" showLastColumn="0" showRowStripes="1" showColumnStripes="0"/>
</table>
</file>

<file path=xl/tables/table4.xml><?xml version="1.0" encoding="utf-8"?>
<table xmlns="http://schemas.openxmlformats.org/spreadsheetml/2006/main" id="4" name="Tabla8242" displayName="Tabla8242" ref="G48:J55" totalsRowShown="0" headerRowDxfId="7" dataDxfId="5" headerRowBorderDxfId="6" totalsRowBorderDxfId="4">
  <autoFilter ref="G48:J55"/>
  <tableColumns count="4">
    <tableColumn id="1" name="Columna1" dataDxfId="3"/>
    <tableColumn id="2" name="Columna2" dataDxfId="2"/>
    <tableColumn id="3" name="Columna3" dataDxfId="1"/>
    <tableColumn id="4" name="Columna4" dataDxfId="0">
      <calculatedColumnFormula>H34*POWER(H49/H34,0.65)</calculatedColumnFormula>
    </tableColumn>
  </tableColumns>
  <tableStyleInfo name="TableStyleDark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topLeftCell="A7" workbookViewId="0">
      <selection activeCell="K18" sqref="K18"/>
    </sheetView>
  </sheetViews>
  <sheetFormatPr baseColWidth="10" defaultRowHeight="15" x14ac:dyDescent="0.25"/>
  <cols>
    <col min="1" max="1" width="1.85546875" customWidth="1"/>
    <col min="2" max="2" width="6.85546875" customWidth="1"/>
    <col min="3" max="3" width="15.5703125" customWidth="1"/>
    <col min="4" max="4" width="29.85546875" style="101" customWidth="1"/>
    <col min="6" max="7" width="14.42578125" customWidth="1"/>
    <col min="8" max="8" width="13.42578125" customWidth="1"/>
    <col min="9" max="9" width="16.7109375" customWidth="1"/>
  </cols>
  <sheetData>
    <row r="1" spans="2:9" ht="15.75" thickBot="1" x14ac:dyDescent="0.3"/>
    <row r="2" spans="2:9" x14ac:dyDescent="0.25">
      <c r="B2" s="114"/>
      <c r="C2" s="115"/>
      <c r="D2" s="116"/>
      <c r="E2" s="115"/>
      <c r="F2" s="115"/>
      <c r="G2" s="115"/>
      <c r="H2" s="115"/>
      <c r="I2" s="117"/>
    </row>
    <row r="3" spans="2:9" ht="30" customHeight="1" x14ac:dyDescent="0.25">
      <c r="B3" s="128" t="s">
        <v>42</v>
      </c>
      <c r="C3" s="129"/>
      <c r="D3" s="129"/>
      <c r="E3" s="129"/>
      <c r="F3" s="129"/>
      <c r="G3" s="129"/>
      <c r="H3" s="129"/>
      <c r="I3" s="130"/>
    </row>
    <row r="4" spans="2:9" x14ac:dyDescent="0.25">
      <c r="B4" s="118"/>
      <c r="C4" s="105"/>
      <c r="D4" s="106"/>
      <c r="E4" s="105"/>
      <c r="F4" s="105"/>
      <c r="G4" s="105"/>
      <c r="H4" s="105"/>
      <c r="I4" s="119"/>
    </row>
    <row r="5" spans="2:9" ht="24" customHeight="1" x14ac:dyDescent="0.25">
      <c r="B5" s="120" t="s">
        <v>45</v>
      </c>
      <c r="C5" s="107" t="s">
        <v>44</v>
      </c>
      <c r="D5" s="108" t="s">
        <v>35</v>
      </c>
      <c r="E5" s="107" t="s">
        <v>36</v>
      </c>
      <c r="F5" s="109" t="s">
        <v>37</v>
      </c>
      <c r="G5" s="107" t="s">
        <v>38</v>
      </c>
      <c r="H5" s="107" t="s">
        <v>39</v>
      </c>
      <c r="I5" s="119"/>
    </row>
    <row r="6" spans="2:9" ht="24.75" customHeight="1" x14ac:dyDescent="0.25">
      <c r="B6" s="121">
        <v>1</v>
      </c>
      <c r="C6" s="111" t="s">
        <v>0</v>
      </c>
      <c r="D6" s="112" t="s">
        <v>52</v>
      </c>
      <c r="E6" s="113">
        <v>6</v>
      </c>
      <c r="F6" s="103">
        <v>24273</v>
      </c>
      <c r="G6" s="103">
        <f>E6*F6</f>
        <v>145638</v>
      </c>
      <c r="H6" s="104">
        <f>G6</f>
        <v>145638</v>
      </c>
      <c r="I6" s="119"/>
    </row>
    <row r="7" spans="2:9" ht="24.75" customHeight="1" x14ac:dyDescent="0.25">
      <c r="B7" s="121">
        <v>2</v>
      </c>
      <c r="C7" s="111" t="s">
        <v>1</v>
      </c>
      <c r="D7" s="112" t="s">
        <v>53</v>
      </c>
      <c r="E7" s="113">
        <v>60</v>
      </c>
      <c r="F7" s="103">
        <v>114.45</v>
      </c>
      <c r="G7" s="103">
        <f>E7*F7</f>
        <v>6867</v>
      </c>
      <c r="H7" s="104">
        <f>G7</f>
        <v>6867</v>
      </c>
      <c r="I7" s="119"/>
    </row>
    <row r="8" spans="2:9" ht="24.75" customHeight="1" x14ac:dyDescent="0.25">
      <c r="B8" s="121">
        <v>3</v>
      </c>
      <c r="C8" s="111" t="s">
        <v>2</v>
      </c>
      <c r="D8" s="112" t="s">
        <v>54</v>
      </c>
      <c r="E8" s="113">
        <v>70</v>
      </c>
      <c r="F8" s="103">
        <v>24273</v>
      </c>
      <c r="G8" s="103">
        <f>((E8/50)-1)*F8</f>
        <v>9709.1999999999971</v>
      </c>
      <c r="H8" s="104">
        <f>G8</f>
        <v>9709.1999999999971</v>
      </c>
      <c r="I8" s="119"/>
    </row>
    <row r="9" spans="2:9" ht="24.75" customHeight="1" x14ac:dyDescent="0.25">
      <c r="B9" s="121">
        <v>4</v>
      </c>
      <c r="C9" s="111" t="s">
        <v>40</v>
      </c>
      <c r="D9" s="112" t="s">
        <v>34</v>
      </c>
      <c r="E9" s="102"/>
      <c r="F9" s="103"/>
      <c r="G9" s="103"/>
      <c r="H9" s="104">
        <f>G9</f>
        <v>0</v>
      </c>
      <c r="I9" s="119"/>
    </row>
    <row r="10" spans="2:9" x14ac:dyDescent="0.25">
      <c r="B10" s="118"/>
      <c r="C10" s="105"/>
      <c r="D10" s="106"/>
      <c r="E10" s="105"/>
      <c r="F10" s="105"/>
      <c r="G10" s="105"/>
      <c r="H10" s="105"/>
      <c r="I10" s="119"/>
    </row>
    <row r="11" spans="2:9" x14ac:dyDescent="0.25">
      <c r="B11" s="118"/>
      <c r="C11" s="105"/>
      <c r="D11" s="106"/>
      <c r="E11" s="105"/>
      <c r="F11" s="105"/>
      <c r="G11" s="105"/>
      <c r="H11" s="105"/>
      <c r="I11" s="119"/>
    </row>
    <row r="12" spans="2:9" ht="17.25" customHeight="1" x14ac:dyDescent="0.25">
      <c r="B12" s="149" t="s">
        <v>41</v>
      </c>
      <c r="C12" s="150"/>
      <c r="D12" s="150"/>
      <c r="E12" s="150"/>
      <c r="F12" s="150"/>
      <c r="G12" s="105"/>
      <c r="H12" s="105"/>
      <c r="I12" s="119"/>
    </row>
    <row r="13" spans="2:9" x14ac:dyDescent="0.25">
      <c r="B13" s="134" t="s">
        <v>49</v>
      </c>
      <c r="C13" s="135"/>
      <c r="D13" s="135"/>
      <c r="E13" s="135"/>
      <c r="F13" s="136"/>
      <c r="G13" s="105"/>
      <c r="H13" s="110"/>
      <c r="I13" s="122"/>
    </row>
    <row r="14" spans="2:9" x14ac:dyDescent="0.25">
      <c r="B14" s="131" t="s">
        <v>46</v>
      </c>
      <c r="C14" s="132"/>
      <c r="D14" s="132"/>
      <c r="E14" s="132"/>
      <c r="F14" s="133"/>
      <c r="G14" s="105"/>
      <c r="H14" s="105"/>
      <c r="I14" s="119"/>
    </row>
    <row r="15" spans="2:9" x14ac:dyDescent="0.25">
      <c r="B15" s="131" t="s">
        <v>43</v>
      </c>
      <c r="C15" s="132"/>
      <c r="D15" s="132"/>
      <c r="E15" s="132"/>
      <c r="F15" s="133"/>
      <c r="G15" s="105"/>
      <c r="H15" s="105"/>
      <c r="I15" s="119"/>
    </row>
    <row r="16" spans="2:9" x14ac:dyDescent="0.25">
      <c r="B16" s="131" t="s">
        <v>48</v>
      </c>
      <c r="C16" s="132"/>
      <c r="D16" s="132"/>
      <c r="E16" s="132"/>
      <c r="F16" s="133"/>
      <c r="G16" s="105"/>
      <c r="H16" s="105"/>
      <c r="I16" s="119"/>
    </row>
    <row r="17" spans="2:9" x14ac:dyDescent="0.25">
      <c r="B17" s="131" t="s">
        <v>47</v>
      </c>
      <c r="C17" s="132"/>
      <c r="D17" s="132"/>
      <c r="E17" s="132"/>
      <c r="F17" s="133"/>
      <c r="G17" s="105"/>
      <c r="H17" s="110"/>
      <c r="I17" s="123"/>
    </row>
    <row r="18" spans="2:9" x14ac:dyDescent="0.25">
      <c r="B18" s="140" t="s">
        <v>50</v>
      </c>
      <c r="C18" s="141"/>
      <c r="D18" s="141"/>
      <c r="E18" s="141"/>
      <c r="F18" s="142"/>
      <c r="G18" s="105"/>
      <c r="H18" s="143" t="s">
        <v>39</v>
      </c>
      <c r="I18" s="146">
        <f>SUM(H6:H9)</f>
        <v>162214.20000000001</v>
      </c>
    </row>
    <row r="19" spans="2:9" ht="21" customHeight="1" x14ac:dyDescent="0.25">
      <c r="B19" s="140"/>
      <c r="C19" s="141"/>
      <c r="D19" s="141"/>
      <c r="E19" s="141"/>
      <c r="F19" s="142"/>
      <c r="G19" s="105"/>
      <c r="H19" s="144"/>
      <c r="I19" s="147"/>
    </row>
    <row r="20" spans="2:9" x14ac:dyDescent="0.25">
      <c r="B20" s="137" t="s">
        <v>51</v>
      </c>
      <c r="C20" s="138"/>
      <c r="D20" s="138"/>
      <c r="E20" s="138"/>
      <c r="F20" s="139"/>
      <c r="G20" s="105"/>
      <c r="H20" s="145"/>
      <c r="I20" s="148"/>
    </row>
    <row r="21" spans="2:9" x14ac:dyDescent="0.25">
      <c r="B21" s="118"/>
      <c r="C21" s="105"/>
      <c r="D21" s="106"/>
      <c r="E21" s="105"/>
      <c r="F21" s="105"/>
      <c r="G21" s="105"/>
      <c r="H21" s="105"/>
      <c r="I21" s="119"/>
    </row>
    <row r="22" spans="2:9" ht="15.75" thickBot="1" x14ac:dyDescent="0.3">
      <c r="B22" s="124"/>
      <c r="C22" s="125"/>
      <c r="D22" s="126"/>
      <c r="E22" s="125"/>
      <c r="F22" s="125"/>
      <c r="G22" s="125"/>
      <c r="H22" s="125"/>
      <c r="I22" s="127"/>
    </row>
  </sheetData>
  <mergeCells count="11">
    <mergeCell ref="B20:F20"/>
    <mergeCell ref="B18:F19"/>
    <mergeCell ref="H18:H20"/>
    <mergeCell ref="I18:I20"/>
    <mergeCell ref="B12:F12"/>
    <mergeCell ref="B17:F17"/>
    <mergeCell ref="B3:I3"/>
    <mergeCell ref="B16:F16"/>
    <mergeCell ref="B15:F15"/>
    <mergeCell ref="B14:F14"/>
    <mergeCell ref="B13:F13"/>
  </mergeCells>
  <printOptions horizontalCentered="1" verticalCentered="1"/>
  <pageMargins left="0.24" right="0.4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F9" workbookViewId="0">
      <selection activeCell="F34" sqref="F34"/>
    </sheetView>
  </sheetViews>
  <sheetFormatPr baseColWidth="10" defaultColWidth="11.42578125" defaultRowHeight="18.75" x14ac:dyDescent="0.3"/>
  <cols>
    <col min="1" max="1" width="32.5703125" style="1" customWidth="1"/>
    <col min="2" max="2" width="16.85546875" style="1" customWidth="1"/>
    <col min="3" max="3" width="15.140625" style="1" customWidth="1"/>
    <col min="4" max="4" width="17.140625" style="1" bestFit="1" customWidth="1"/>
    <col min="5" max="5" width="11.42578125" style="1"/>
    <col min="6" max="6" width="24.7109375" style="1" customWidth="1"/>
    <col min="7" max="7" width="31.85546875" style="1" customWidth="1"/>
    <col min="8" max="8" width="33.28515625" style="1" customWidth="1"/>
    <col min="9" max="9" width="42.5703125" style="1" customWidth="1"/>
    <col min="10" max="10" width="18.42578125" style="1" customWidth="1"/>
    <col min="11" max="11" width="11.42578125" style="1"/>
    <col min="12" max="12" width="21.5703125" style="1" customWidth="1"/>
    <col min="13" max="13" width="16.140625" style="3" customWidth="1"/>
    <col min="14" max="14" width="16.85546875" style="1" customWidth="1"/>
    <col min="15" max="15" width="11.42578125" style="1"/>
    <col min="16" max="16" width="16.140625" style="1" customWidth="1"/>
    <col min="17" max="16384" width="11.42578125" style="1"/>
  </cols>
  <sheetData>
    <row r="1" spans="1:13" x14ac:dyDescent="0.3">
      <c r="E1" s="2"/>
      <c r="F1" s="2"/>
      <c r="G1" s="2"/>
      <c r="H1" s="2"/>
      <c r="I1" s="2"/>
      <c r="J1" s="2"/>
    </row>
    <row r="2" spans="1:13" x14ac:dyDescent="0.3">
      <c r="A2" s="1" t="s">
        <v>3</v>
      </c>
      <c r="E2" s="4" t="s">
        <v>4</v>
      </c>
      <c r="F2" s="4"/>
      <c r="G2" s="4"/>
      <c r="H2" s="4"/>
      <c r="I2" s="4"/>
      <c r="J2" s="2"/>
    </row>
    <row r="3" spans="1:13" x14ac:dyDescent="0.3">
      <c r="A3" s="1" t="s">
        <v>5</v>
      </c>
      <c r="E3" s="5"/>
      <c r="F3" s="5"/>
      <c r="G3" s="4"/>
      <c r="H3" s="6">
        <v>24273</v>
      </c>
      <c r="I3" s="7">
        <f>H3*6</f>
        <v>145638</v>
      </c>
      <c r="J3" s="2"/>
    </row>
    <row r="4" spans="1:13" x14ac:dyDescent="0.3">
      <c r="A4" s="8" t="s">
        <v>6</v>
      </c>
      <c r="E4" s="2"/>
      <c r="F4" s="2"/>
      <c r="G4" s="9" t="s">
        <v>7</v>
      </c>
      <c r="H4" s="10">
        <v>145638</v>
      </c>
      <c r="I4" s="2"/>
      <c r="J4" s="2"/>
    </row>
    <row r="5" spans="1:13" x14ac:dyDescent="0.3">
      <c r="E5" s="2"/>
      <c r="F5" s="2"/>
      <c r="G5" s="2"/>
      <c r="H5" s="2"/>
      <c r="I5" s="2"/>
      <c r="J5" s="2"/>
    </row>
    <row r="6" spans="1:13" x14ac:dyDescent="0.3">
      <c r="A6" s="1" t="s">
        <v>8</v>
      </c>
      <c r="B6" s="11">
        <v>23.317</v>
      </c>
      <c r="E6" s="2"/>
      <c r="F6" s="2"/>
      <c r="G6" s="6">
        <v>24273</v>
      </c>
      <c r="H6" s="2"/>
      <c r="I6" s="2"/>
      <c r="J6" s="2"/>
    </row>
    <row r="7" spans="1:13" ht="18" x14ac:dyDescent="0.25">
      <c r="E7" s="2"/>
      <c r="F7" s="2" t="s">
        <v>9</v>
      </c>
      <c r="G7" s="2">
        <f>G6/60</f>
        <v>404.55</v>
      </c>
      <c r="H7" s="12"/>
      <c r="M7" s="1"/>
    </row>
    <row r="8" spans="1:13" ht="18" x14ac:dyDescent="0.25">
      <c r="E8" s="2"/>
      <c r="F8" s="2"/>
      <c r="G8" s="2"/>
      <c r="H8" s="12"/>
      <c r="M8" s="1"/>
    </row>
    <row r="9" spans="1:13" x14ac:dyDescent="0.3">
      <c r="A9" s="13" t="s">
        <v>10</v>
      </c>
      <c r="B9" s="14" t="s">
        <v>11</v>
      </c>
      <c r="C9" s="15"/>
      <c r="D9" s="16" t="s">
        <v>12</v>
      </c>
      <c r="G9" s="17"/>
      <c r="H9" s="18"/>
      <c r="I9" s="18"/>
      <c r="J9" s="18"/>
    </row>
    <row r="10" spans="1:13" ht="32.25" x14ac:dyDescent="0.3">
      <c r="A10" s="19"/>
      <c r="B10" s="20"/>
      <c r="C10" s="21"/>
      <c r="D10" s="22"/>
      <c r="F10" s="151" t="s">
        <v>13</v>
      </c>
      <c r="G10" s="23" t="s">
        <v>14</v>
      </c>
      <c r="H10" s="24" t="s">
        <v>15</v>
      </c>
      <c r="I10" s="24" t="s">
        <v>16</v>
      </c>
      <c r="J10" s="24" t="s">
        <v>17</v>
      </c>
    </row>
    <row r="11" spans="1:13" x14ac:dyDescent="0.3">
      <c r="A11" s="25">
        <v>250000</v>
      </c>
      <c r="B11" s="26">
        <f>A11/B6</f>
        <v>10721.790967963288</v>
      </c>
      <c r="C11" s="27">
        <f>POWER(B11,0.65)</f>
        <v>416.55635874863032</v>
      </c>
      <c r="D11" s="28">
        <f>C11*B6</f>
        <v>9712.844616941813</v>
      </c>
      <c r="F11" s="151"/>
      <c r="G11" s="29"/>
      <c r="H11" s="29"/>
      <c r="I11" s="29"/>
      <c r="J11" s="29"/>
    </row>
    <row r="12" spans="1:13" x14ac:dyDescent="0.3">
      <c r="A12" s="25">
        <v>500000</v>
      </c>
      <c r="B12" s="26">
        <f>A12/B6</f>
        <v>21443.581935926577</v>
      </c>
      <c r="C12" s="27">
        <f>POWER(B12,0.65)</f>
        <v>653.64698990389854</v>
      </c>
      <c r="D12" s="28">
        <f>C12*B6</f>
        <v>15241.086863589202</v>
      </c>
      <c r="F12" s="151"/>
      <c r="G12" s="30" t="s">
        <v>10</v>
      </c>
      <c r="H12" s="31">
        <v>21000000</v>
      </c>
      <c r="I12" s="32"/>
      <c r="J12" s="33"/>
      <c r="L12" s="3"/>
    </row>
    <row r="13" spans="1:13" x14ac:dyDescent="0.3">
      <c r="A13" s="25">
        <v>1000000</v>
      </c>
      <c r="B13" s="26">
        <f>A13/B6</f>
        <v>42887.163871853154</v>
      </c>
      <c r="C13" s="27">
        <f>POWER(B13,0.65)</f>
        <v>1025.682067833354</v>
      </c>
      <c r="D13" s="28">
        <f>C13*B6</f>
        <v>23915.828775670318</v>
      </c>
      <c r="F13" s="151"/>
      <c r="G13" s="30" t="s">
        <v>8</v>
      </c>
      <c r="H13" s="34" t="s">
        <v>18</v>
      </c>
      <c r="I13" s="35"/>
      <c r="J13" s="33"/>
      <c r="L13" s="3"/>
    </row>
    <row r="14" spans="1:13" x14ac:dyDescent="0.3">
      <c r="A14" s="25">
        <v>2000000</v>
      </c>
      <c r="B14" s="26">
        <f>A14/B6</f>
        <v>85774.327743706308</v>
      </c>
      <c r="C14" s="27">
        <f>POWER(B14,0.65)</f>
        <v>1609.4676798398111</v>
      </c>
      <c r="D14" s="28">
        <f>C14*B6</f>
        <v>37527.957890824873</v>
      </c>
      <c r="E14" s="36"/>
      <c r="G14" s="30"/>
      <c r="H14" s="35"/>
      <c r="I14" s="35"/>
      <c r="J14" s="33"/>
      <c r="L14" s="3"/>
    </row>
    <row r="15" spans="1:13" ht="15.75" x14ac:dyDescent="0.25">
      <c r="A15" s="25">
        <v>2500000</v>
      </c>
      <c r="B15" s="26">
        <f>A15/B6</f>
        <v>107217.90967963288</v>
      </c>
      <c r="C15" s="27">
        <f>POWER(B15,0.65)</f>
        <v>1860.688906591633</v>
      </c>
      <c r="D15" s="28">
        <f>C15*B6</f>
        <v>43385.683234997108</v>
      </c>
      <c r="E15" s="37"/>
      <c r="G15" s="30" t="s">
        <v>19</v>
      </c>
      <c r="H15" s="35"/>
      <c r="I15" s="35"/>
      <c r="J15" s="33"/>
      <c r="L15" s="37"/>
      <c r="M15" s="1"/>
    </row>
    <row r="16" spans="1:13" x14ac:dyDescent="0.3">
      <c r="A16" s="38"/>
      <c r="B16" s="38"/>
      <c r="C16" s="39"/>
      <c r="D16" s="40"/>
      <c r="G16" s="41" t="s">
        <v>20</v>
      </c>
      <c r="H16" s="31">
        <f>H12/H13</f>
        <v>900630.4413089162</v>
      </c>
      <c r="I16" s="31">
        <f>POWER(H16,0.65)</f>
        <v>7420.8782138805054</v>
      </c>
      <c r="J16" s="42">
        <f>I16*H13</f>
        <v>173032.61731305174</v>
      </c>
      <c r="L16" s="43"/>
      <c r="M16" s="1"/>
    </row>
    <row r="17" spans="1:13" ht="15.75" x14ac:dyDescent="0.25">
      <c r="A17" s="26">
        <v>3000000</v>
      </c>
      <c r="B17" s="26">
        <f>A17/B6</f>
        <v>128661.49161555947</v>
      </c>
      <c r="C17" s="27">
        <f>POWER(B17,0.65)</f>
        <v>2094.7952396399896</v>
      </c>
      <c r="D17" s="28">
        <f>C17*B6</f>
        <v>48844.340602685639</v>
      </c>
      <c r="F17" s="37"/>
      <c r="G17" s="30"/>
      <c r="H17" s="35"/>
      <c r="I17" s="35"/>
      <c r="J17" s="33"/>
      <c r="M17" s="1"/>
    </row>
    <row r="18" spans="1:13" ht="15.75" x14ac:dyDescent="0.25">
      <c r="A18" s="26">
        <v>3500000</v>
      </c>
      <c r="B18" s="26">
        <f>A18/B6</f>
        <v>150105.07355148604</v>
      </c>
      <c r="C18" s="27">
        <f>POWER(B18,0.65)</f>
        <v>2315.5650801364445</v>
      </c>
      <c r="D18" s="28">
        <f>C18*$B$6</f>
        <v>53992.030973541478</v>
      </c>
      <c r="G18" s="30"/>
      <c r="H18" s="44"/>
      <c r="I18" s="32"/>
      <c r="J18" s="45"/>
      <c r="M18" s="1"/>
    </row>
    <row r="19" spans="1:13" ht="15.75" x14ac:dyDescent="0.25">
      <c r="A19" s="26">
        <v>4000000</v>
      </c>
      <c r="B19" s="26">
        <f>A19/$B$6</f>
        <v>171548.65548741262</v>
      </c>
      <c r="C19" s="27">
        <f>POWER(B19,0.65)</f>
        <v>2525.5254953621884</v>
      </c>
      <c r="D19" s="28">
        <f>C19*$B$6</f>
        <v>58887.677975360144</v>
      </c>
      <c r="G19" s="46"/>
      <c r="H19" s="47"/>
      <c r="I19" s="47"/>
      <c r="J19" s="48"/>
      <c r="M19" s="1"/>
    </row>
    <row r="20" spans="1:13" ht="15" x14ac:dyDescent="0.25">
      <c r="A20" s="26">
        <v>4500000</v>
      </c>
      <c r="B20" s="26">
        <f>A20/$B$6</f>
        <v>192992.23742333919</v>
      </c>
      <c r="C20" s="27">
        <f>POWER(B20,0.65)</f>
        <v>2726.4710879159175</v>
      </c>
      <c r="D20" s="28">
        <f>C20*$B$6</f>
        <v>63573.126356935449</v>
      </c>
      <c r="M20" s="1"/>
    </row>
    <row r="21" spans="1:13" ht="15" x14ac:dyDescent="0.25">
      <c r="A21" s="26">
        <v>5000000</v>
      </c>
      <c r="B21" s="26">
        <f>A21/$B$6</f>
        <v>214435.81935926576</v>
      </c>
      <c r="C21" s="27">
        <f>POWER(B21,0.65)</f>
        <v>2919.7338544893769</v>
      </c>
      <c r="D21" s="28">
        <f>C21*$B$6</f>
        <v>68079.434285128795</v>
      </c>
      <c r="F21" s="49"/>
      <c r="M21" s="1"/>
    </row>
    <row r="22" spans="1:13" ht="15.75" x14ac:dyDescent="0.25">
      <c r="A22" s="38"/>
      <c r="B22" s="38"/>
      <c r="C22" s="39"/>
      <c r="D22" s="40"/>
      <c r="F22" s="49"/>
      <c r="G22" s="50" t="s">
        <v>21</v>
      </c>
      <c r="H22" s="51" t="s">
        <v>15</v>
      </c>
      <c r="I22" s="51" t="s">
        <v>16</v>
      </c>
      <c r="J22" s="52" t="s">
        <v>17</v>
      </c>
      <c r="M22" s="1"/>
    </row>
    <row r="23" spans="1:13" ht="15.75" x14ac:dyDescent="0.25">
      <c r="A23" s="26">
        <v>5500000</v>
      </c>
      <c r="B23" s="26">
        <f t="shared" ref="B23:B32" si="0">A23/$B$6</f>
        <v>235879.40129519234</v>
      </c>
      <c r="C23" s="27">
        <f t="shared" ref="C23:C32" si="1">POWER(B23,0.65)</f>
        <v>3106.3365798905884</v>
      </c>
      <c r="D23" s="28">
        <f t="shared" ref="D23:D32" si="2">C23*$B$6</f>
        <v>72430.450033308851</v>
      </c>
      <c r="F23" s="49"/>
      <c r="G23" s="53" t="s">
        <v>22</v>
      </c>
      <c r="H23" s="54"/>
      <c r="I23" s="54"/>
      <c r="J23" s="55"/>
      <c r="M23" s="1"/>
    </row>
    <row r="24" spans="1:13" ht="21" x14ac:dyDescent="0.35">
      <c r="A24" s="26">
        <v>6000000</v>
      </c>
      <c r="B24" s="26">
        <f t="shared" si="0"/>
        <v>257322.98323111894</v>
      </c>
      <c r="C24" s="27">
        <f t="shared" si="1"/>
        <v>3287.0860667426996</v>
      </c>
      <c r="D24" s="28">
        <f t="shared" si="2"/>
        <v>76644.985818239526</v>
      </c>
      <c r="G24" s="53" t="s">
        <v>23</v>
      </c>
      <c r="H24" s="56" t="s">
        <v>24</v>
      </c>
      <c r="I24" s="54"/>
      <c r="J24" s="55"/>
      <c r="M24" s="1"/>
    </row>
    <row r="25" spans="1:13" ht="15.75" x14ac:dyDescent="0.25">
      <c r="A25" s="26">
        <v>6500000</v>
      </c>
      <c r="B25" s="26">
        <f t="shared" si="0"/>
        <v>278766.56516704551</v>
      </c>
      <c r="C25" s="27">
        <f t="shared" si="1"/>
        <v>3462.6328475718547</v>
      </c>
      <c r="D25" s="28">
        <f t="shared" si="2"/>
        <v>80738.210106832936</v>
      </c>
      <c r="G25" s="53"/>
      <c r="H25" s="54"/>
      <c r="I25" s="54"/>
      <c r="J25" s="55"/>
      <c r="M25" s="1"/>
    </row>
    <row r="26" spans="1:13" x14ac:dyDescent="0.3">
      <c r="A26" s="26">
        <v>7000000</v>
      </c>
      <c r="B26" s="26">
        <f t="shared" si="0"/>
        <v>300210.14710297209</v>
      </c>
      <c r="C26" s="27">
        <f t="shared" si="1"/>
        <v>3633.511079040135</v>
      </c>
      <c r="D26" s="28">
        <f t="shared" si="2"/>
        <v>84722.577829978822</v>
      </c>
      <c r="G26" s="53"/>
      <c r="H26" s="54" t="s">
        <v>25</v>
      </c>
      <c r="I26" s="54" t="s">
        <v>26</v>
      </c>
      <c r="J26" s="55"/>
      <c r="L26" s="3"/>
    </row>
    <row r="27" spans="1:13" x14ac:dyDescent="0.3">
      <c r="A27" s="26">
        <v>7500000</v>
      </c>
      <c r="B27" s="26">
        <f t="shared" si="0"/>
        <v>321653.72903889866</v>
      </c>
      <c r="C27" s="27">
        <f t="shared" si="1"/>
        <v>3800.1661394087819</v>
      </c>
      <c r="D27" s="28">
        <f t="shared" si="2"/>
        <v>88608.473872594564</v>
      </c>
      <c r="G27" s="53"/>
      <c r="H27" s="54"/>
      <c r="I27" s="54"/>
      <c r="J27" s="55"/>
      <c r="L27" s="3"/>
    </row>
    <row r="28" spans="1:13" x14ac:dyDescent="0.3">
      <c r="A28" s="26">
        <v>8000000</v>
      </c>
      <c r="B28" s="26">
        <f t="shared" si="0"/>
        <v>343097.31097482523</v>
      </c>
      <c r="C28" s="27">
        <f t="shared" si="1"/>
        <v>3962.9742849879726</v>
      </c>
      <c r="D28" s="28">
        <f t="shared" si="2"/>
        <v>92404.671403064553</v>
      </c>
      <c r="G28" s="53"/>
      <c r="H28" s="54"/>
      <c r="I28" s="54"/>
      <c r="J28" s="55"/>
      <c r="L28" s="3"/>
    </row>
    <row r="29" spans="1:13" x14ac:dyDescent="0.3">
      <c r="A29" s="26">
        <v>8500000</v>
      </c>
      <c r="B29" s="26">
        <f t="shared" si="0"/>
        <v>364540.89291075181</v>
      </c>
      <c r="C29" s="27">
        <f t="shared" si="1"/>
        <v>4122.2570028628998</v>
      </c>
      <c r="D29" s="28">
        <f t="shared" si="2"/>
        <v>96118.666535754237</v>
      </c>
      <c r="G29" s="57" t="s">
        <v>8</v>
      </c>
      <c r="H29" s="58">
        <v>23.317</v>
      </c>
      <c r="I29" s="54"/>
      <c r="J29" s="55"/>
      <c r="L29" s="3"/>
    </row>
    <row r="30" spans="1:13" x14ac:dyDescent="0.3">
      <c r="A30" s="26">
        <v>9000000</v>
      </c>
      <c r="B30" s="26">
        <f t="shared" si="0"/>
        <v>385984.47484667838</v>
      </c>
      <c r="C30" s="27">
        <f t="shared" si="1"/>
        <v>4278.2917179081633</v>
      </c>
      <c r="D30" s="28">
        <f t="shared" si="2"/>
        <v>99756.927986464638</v>
      </c>
      <c r="G30" s="53"/>
      <c r="H30" s="58"/>
      <c r="I30" s="54"/>
      <c r="J30" s="59" t="s">
        <v>25</v>
      </c>
      <c r="L30" s="3"/>
    </row>
    <row r="31" spans="1:13" x14ac:dyDescent="0.3">
      <c r="A31" s="26">
        <v>9500000</v>
      </c>
      <c r="B31" s="26">
        <f t="shared" si="0"/>
        <v>407428.05678260495</v>
      </c>
      <c r="C31" s="27">
        <f t="shared" si="1"/>
        <v>4431.3199306269726</v>
      </c>
      <c r="D31" s="28">
        <f t="shared" si="2"/>
        <v>103325.08682242912</v>
      </c>
      <c r="G31" s="53" t="s">
        <v>10</v>
      </c>
      <c r="H31" s="31">
        <v>32190271.399999999</v>
      </c>
      <c r="I31" s="54"/>
      <c r="J31" s="60">
        <f>(0.4*H29)*POWER(H31/H29,0.7)</f>
        <v>185254.61677430439</v>
      </c>
      <c r="L31" s="43"/>
    </row>
    <row r="32" spans="1:13" x14ac:dyDescent="0.3">
      <c r="A32" s="61">
        <v>10000000</v>
      </c>
      <c r="B32" s="61">
        <f t="shared" si="0"/>
        <v>428871.63871853153</v>
      </c>
      <c r="C32" s="62">
        <f t="shared" si="1"/>
        <v>4581.5535046463037</v>
      </c>
      <c r="D32" s="63">
        <f t="shared" si="2"/>
        <v>106828.08306783787</v>
      </c>
      <c r="G32" s="53"/>
      <c r="H32" s="54"/>
      <c r="I32" s="54"/>
      <c r="J32" s="55"/>
      <c r="L32" s="3"/>
    </row>
    <row r="33" spans="1:12" x14ac:dyDescent="0.3">
      <c r="A33" s="64"/>
      <c r="B33" s="65"/>
      <c r="C33" s="66"/>
      <c r="D33" s="67"/>
      <c r="G33" s="53"/>
      <c r="H33" s="54"/>
      <c r="I33" s="54"/>
      <c r="J33" s="55"/>
      <c r="L33" s="3"/>
    </row>
    <row r="34" spans="1:12" x14ac:dyDescent="0.3">
      <c r="A34" s="68">
        <v>15000000</v>
      </c>
      <c r="B34" s="69">
        <f t="shared" ref="B34:B41" si="3">A34/$B$6</f>
        <v>643307.45807779732</v>
      </c>
      <c r="C34" s="70">
        <f t="shared" ref="C34:C41" si="4">POWER(B34,0.65)</f>
        <v>5963.0998446916265</v>
      </c>
      <c r="D34" s="40">
        <f t="shared" ref="D34:D41" si="5">C34*$B$6</f>
        <v>139041.59907867466</v>
      </c>
      <c r="G34" s="71" t="s">
        <v>27</v>
      </c>
      <c r="H34" s="72" t="s">
        <v>28</v>
      </c>
      <c r="I34" s="73">
        <f>6*24273</f>
        <v>145638</v>
      </c>
      <c r="J34" s="74"/>
      <c r="L34" s="3"/>
    </row>
    <row r="35" spans="1:12" x14ac:dyDescent="0.3">
      <c r="A35" s="75">
        <v>20000000</v>
      </c>
      <c r="B35" s="76">
        <f t="shared" si="3"/>
        <v>857743.27743706305</v>
      </c>
      <c r="C35" s="77">
        <f t="shared" si="4"/>
        <v>7189.2280468172248</v>
      </c>
      <c r="D35" s="28">
        <f t="shared" si="5"/>
        <v>167631.23036763724</v>
      </c>
    </row>
    <row r="36" spans="1:12" x14ac:dyDescent="0.3">
      <c r="A36" s="75">
        <v>25000000</v>
      </c>
      <c r="B36" s="76">
        <f t="shared" si="3"/>
        <v>1072179.0967963289</v>
      </c>
      <c r="C36" s="77">
        <f t="shared" si="4"/>
        <v>8311.3920467179778</v>
      </c>
      <c r="D36" s="28">
        <f t="shared" si="5"/>
        <v>193796.72835332309</v>
      </c>
    </row>
    <row r="37" spans="1:12" x14ac:dyDescent="0.3">
      <c r="A37" s="75">
        <v>30000000</v>
      </c>
      <c r="B37" s="76">
        <f t="shared" si="3"/>
        <v>1286614.9161555946</v>
      </c>
      <c r="C37" s="77">
        <f t="shared" si="4"/>
        <v>9357.106624631273</v>
      </c>
      <c r="D37" s="28">
        <f t="shared" si="5"/>
        <v>218179.6551665274</v>
      </c>
      <c r="G37" s="78" t="s">
        <v>21</v>
      </c>
      <c r="H37" s="79" t="s">
        <v>15</v>
      </c>
      <c r="I37" s="79" t="s">
        <v>16</v>
      </c>
      <c r="J37" s="80" t="s">
        <v>17</v>
      </c>
    </row>
    <row r="38" spans="1:12" ht="20.25" x14ac:dyDescent="0.3">
      <c r="A38" s="75">
        <v>35000000</v>
      </c>
      <c r="B38" s="76">
        <f t="shared" si="3"/>
        <v>1501050.7355148604</v>
      </c>
      <c r="C38" s="77">
        <f t="shared" si="4"/>
        <v>10343.249278546789</v>
      </c>
      <c r="D38" s="28">
        <f t="shared" si="5"/>
        <v>241173.5434278755</v>
      </c>
      <c r="G38" s="81" t="s">
        <v>29</v>
      </c>
      <c r="H38" s="82" t="s">
        <v>30</v>
      </c>
      <c r="I38" s="82"/>
      <c r="J38" s="83"/>
    </row>
    <row r="39" spans="1:12" x14ac:dyDescent="0.3">
      <c r="A39" s="75">
        <v>40000000</v>
      </c>
      <c r="B39" s="76">
        <f t="shared" si="3"/>
        <v>1715486.5548741261</v>
      </c>
      <c r="C39" s="77">
        <f t="shared" si="4"/>
        <v>11281.108003372228</v>
      </c>
      <c r="D39" s="28">
        <f t="shared" si="5"/>
        <v>263041.59531463025</v>
      </c>
      <c r="G39" s="81"/>
      <c r="H39" s="84"/>
      <c r="I39" s="84"/>
      <c r="J39" s="83"/>
    </row>
    <row r="40" spans="1:12" x14ac:dyDescent="0.3">
      <c r="A40" s="75">
        <v>45000000</v>
      </c>
      <c r="B40" s="76">
        <f t="shared" si="3"/>
        <v>1929922.3742333918</v>
      </c>
      <c r="C40" s="77">
        <f t="shared" si="4"/>
        <v>12178.698994460263</v>
      </c>
      <c r="D40" s="28">
        <f t="shared" si="5"/>
        <v>283970.72445382993</v>
      </c>
      <c r="G40" s="81"/>
      <c r="H40" s="84"/>
      <c r="I40" s="84"/>
      <c r="J40" s="83"/>
    </row>
    <row r="41" spans="1:12" x14ac:dyDescent="0.3">
      <c r="A41" s="75">
        <v>50000000</v>
      </c>
      <c r="B41" s="76">
        <f t="shared" si="3"/>
        <v>2144358.1935926578</v>
      </c>
      <c r="C41" s="77">
        <f t="shared" si="4"/>
        <v>13041.972062480912</v>
      </c>
      <c r="D41" s="28">
        <f t="shared" si="5"/>
        <v>304099.66258086741</v>
      </c>
      <c r="G41" s="81"/>
      <c r="H41" s="84" t="s">
        <v>25</v>
      </c>
      <c r="I41" s="84" t="s">
        <v>31</v>
      </c>
      <c r="J41" s="83"/>
    </row>
    <row r="42" spans="1:12" x14ac:dyDescent="0.3">
      <c r="B42" s="85"/>
      <c r="C42" s="86"/>
      <c r="D42" s="87"/>
      <c r="G42" s="81"/>
      <c r="H42" s="84"/>
      <c r="I42" s="84"/>
      <c r="J42" s="83"/>
    </row>
    <row r="43" spans="1:12" x14ac:dyDescent="0.3">
      <c r="A43" s="75">
        <v>55000000</v>
      </c>
      <c r="B43" s="76">
        <f t="shared" ref="B43:B52" si="6">A43/$B$6</f>
        <v>2358794.0129519235</v>
      </c>
      <c r="C43" s="77">
        <f t="shared" ref="C43:C52" si="7">POWER(B43,0.65)</f>
        <v>13875.495819354641</v>
      </c>
      <c r="D43" s="28">
        <f t="shared" ref="D43:D52" si="8">C43*$B$6</f>
        <v>323534.93601989216</v>
      </c>
      <c r="G43" s="81"/>
      <c r="H43" s="84"/>
      <c r="I43" s="84"/>
      <c r="J43" s="83" t="s">
        <v>25</v>
      </c>
    </row>
    <row r="44" spans="1:12" x14ac:dyDescent="0.3">
      <c r="A44" s="75">
        <v>60000000</v>
      </c>
      <c r="B44" s="76">
        <f t="shared" si="6"/>
        <v>2573229.8323111893</v>
      </c>
      <c r="C44" s="77">
        <f t="shared" si="7"/>
        <v>14682.874120020084</v>
      </c>
      <c r="D44" s="28">
        <f t="shared" si="8"/>
        <v>342360.57585650828</v>
      </c>
      <c r="G44" s="88" t="s">
        <v>10</v>
      </c>
      <c r="H44" s="89">
        <v>250000000</v>
      </c>
      <c r="I44" s="90"/>
      <c r="J44" s="91">
        <f>H29*POWER(H44/H29,0.65)</f>
        <v>865658.18767966819</v>
      </c>
    </row>
    <row r="45" spans="1:12" x14ac:dyDescent="0.3">
      <c r="A45" s="75">
        <v>65000000</v>
      </c>
      <c r="B45" s="76">
        <f t="shared" si="6"/>
        <v>2787665.651670455</v>
      </c>
      <c r="C45" s="77">
        <f t="shared" si="7"/>
        <v>15467.012786533131</v>
      </c>
      <c r="D45" s="28">
        <f t="shared" si="8"/>
        <v>360644.337143593</v>
      </c>
    </row>
    <row r="46" spans="1:12" x14ac:dyDescent="0.3">
      <c r="A46" s="75">
        <v>70000000</v>
      </c>
      <c r="B46" s="76">
        <f t="shared" si="6"/>
        <v>3002101.4710297207</v>
      </c>
      <c r="C46" s="77">
        <f t="shared" si="7"/>
        <v>16230.29780905971</v>
      </c>
      <c r="D46" s="28">
        <f t="shared" si="8"/>
        <v>378441.85401384527</v>
      </c>
    </row>
    <row r="47" spans="1:12" x14ac:dyDescent="0.3">
      <c r="A47" s="75">
        <v>75000000</v>
      </c>
      <c r="B47" s="76">
        <f t="shared" si="6"/>
        <v>3216537.2903889865</v>
      </c>
      <c r="C47" s="77">
        <f t="shared" si="7"/>
        <v>16974.718619215739</v>
      </c>
      <c r="D47" s="28">
        <f t="shared" si="8"/>
        <v>395799.51404425339</v>
      </c>
    </row>
    <row r="48" spans="1:12" x14ac:dyDescent="0.3">
      <c r="A48" s="75">
        <v>80000000</v>
      </c>
      <c r="B48" s="76">
        <f t="shared" si="6"/>
        <v>3430973.1097482522</v>
      </c>
      <c r="C48" s="77">
        <f t="shared" si="7"/>
        <v>17701.955892203237</v>
      </c>
      <c r="D48" s="28">
        <f t="shared" si="8"/>
        <v>412756.50553850288</v>
      </c>
      <c r="G48" s="78" t="s">
        <v>21</v>
      </c>
      <c r="H48" s="79" t="s">
        <v>15</v>
      </c>
      <c r="I48" s="79" t="s">
        <v>16</v>
      </c>
      <c r="J48" s="80" t="s">
        <v>17</v>
      </c>
    </row>
    <row r="49" spans="1:10" x14ac:dyDescent="0.3">
      <c r="A49" s="75">
        <v>85000000</v>
      </c>
      <c r="B49" s="76">
        <f t="shared" si="6"/>
        <v>3645408.9291075179</v>
      </c>
      <c r="C49" s="77">
        <f t="shared" si="7"/>
        <v>18413.445658082615</v>
      </c>
      <c r="D49" s="28">
        <f t="shared" si="8"/>
        <v>429346.31240951235</v>
      </c>
      <c r="G49" s="81" t="s">
        <v>29</v>
      </c>
      <c r="H49" s="92" t="s">
        <v>30</v>
      </c>
      <c r="I49" s="92"/>
      <c r="J49" s="83"/>
    </row>
    <row r="50" spans="1:10" x14ac:dyDescent="0.3">
      <c r="A50" s="75">
        <v>90000000</v>
      </c>
      <c r="B50" s="76">
        <f t="shared" si="6"/>
        <v>3859844.7484667837</v>
      </c>
      <c r="C50" s="77">
        <f t="shared" si="7"/>
        <v>19110.427128249354</v>
      </c>
      <c r="D50" s="28">
        <f t="shared" si="8"/>
        <v>445597.82934939017</v>
      </c>
      <c r="G50" s="81"/>
      <c r="H50" s="84"/>
      <c r="I50" s="84"/>
      <c r="J50" s="83"/>
    </row>
    <row r="51" spans="1:10" x14ac:dyDescent="0.3">
      <c r="A51" s="75">
        <v>95000000</v>
      </c>
      <c r="B51" s="76">
        <f t="shared" si="6"/>
        <v>4074280.5678260494</v>
      </c>
      <c r="C51" s="77">
        <f t="shared" si="7"/>
        <v>19793.979045826109</v>
      </c>
      <c r="D51" s="28">
        <f t="shared" si="8"/>
        <v>461536.20941152738</v>
      </c>
      <c r="G51" s="81"/>
      <c r="H51" s="84"/>
      <c r="I51" s="84"/>
      <c r="J51" s="83"/>
    </row>
    <row r="52" spans="1:10" x14ac:dyDescent="0.3">
      <c r="A52" s="75">
        <v>100000000</v>
      </c>
      <c r="B52" s="76">
        <f t="shared" si="6"/>
        <v>4288716.3871853156</v>
      </c>
      <c r="C52" s="77">
        <f t="shared" si="7"/>
        <v>20465.047770872436</v>
      </c>
      <c r="D52" s="28">
        <f t="shared" si="8"/>
        <v>477183.51887343259</v>
      </c>
      <c r="F52" s="93"/>
      <c r="G52" s="81"/>
      <c r="H52" s="84" t="s">
        <v>25</v>
      </c>
      <c r="I52" s="84" t="s">
        <v>32</v>
      </c>
      <c r="J52" s="83"/>
    </row>
    <row r="53" spans="1:10" x14ac:dyDescent="0.3">
      <c r="B53" s="85"/>
      <c r="C53" s="86"/>
      <c r="D53" s="87"/>
      <c r="G53" s="81"/>
      <c r="H53" s="84"/>
      <c r="I53" s="84"/>
      <c r="J53" s="83"/>
    </row>
    <row r="54" spans="1:10" x14ac:dyDescent="0.3">
      <c r="A54" s="75">
        <v>150000000</v>
      </c>
      <c r="B54" s="76">
        <f>A54/$B$6</f>
        <v>6433074.5807779729</v>
      </c>
      <c r="C54" s="77">
        <f>POWER(B54,0.65)</f>
        <v>26636.188589817084</v>
      </c>
      <c r="D54" s="28">
        <f>C54*$B$6</f>
        <v>621076.0093487649</v>
      </c>
      <c r="G54" s="81"/>
      <c r="H54" s="84"/>
      <c r="I54" s="84"/>
      <c r="J54" s="83" t="s">
        <v>25</v>
      </c>
    </row>
    <row r="55" spans="1:10" x14ac:dyDescent="0.3">
      <c r="A55" s="75">
        <v>200000000</v>
      </c>
      <c r="B55" s="76">
        <f>A55/$B$6</f>
        <v>8577432.7743706312</v>
      </c>
      <c r="C55" s="77">
        <f>POWER(B55,0.65)</f>
        <v>32113.102087447733</v>
      </c>
      <c r="D55" s="28">
        <f>C55*$B$6</f>
        <v>748781.20137301879</v>
      </c>
      <c r="G55" s="88" t="s">
        <v>33</v>
      </c>
      <c r="H55" s="89">
        <v>455338264.89999998</v>
      </c>
      <c r="I55" s="90"/>
      <c r="J55" s="91">
        <f>1.5*(H29)*POWER(H55/H29,0.6)</f>
        <v>828248.80340971251</v>
      </c>
    </row>
    <row r="56" spans="1:10" x14ac:dyDescent="0.3">
      <c r="A56" s="75">
        <v>250000000</v>
      </c>
      <c r="B56" s="76">
        <f>A56/$B$6</f>
        <v>10721790.967963288</v>
      </c>
      <c r="C56" s="77">
        <f>POWER(B56,0.65)</f>
        <v>37125.624552029345</v>
      </c>
      <c r="D56" s="28">
        <f>C56*$B$6</f>
        <v>865658.18767966819</v>
      </c>
    </row>
    <row r="57" spans="1:10" x14ac:dyDescent="0.3">
      <c r="B57" s="85"/>
      <c r="C57" s="86"/>
      <c r="D57" s="87"/>
    </row>
    <row r="58" spans="1:10" x14ac:dyDescent="0.3">
      <c r="A58" s="75">
        <v>300000000</v>
      </c>
      <c r="B58" s="94">
        <f>A58/$B$6</f>
        <v>12866149.161555946</v>
      </c>
      <c r="C58" s="95">
        <f>POWER(B58,0.65)</f>
        <v>41796.659992298672</v>
      </c>
      <c r="D58" s="96">
        <f>C58*$B$6</f>
        <v>974572.72104042815</v>
      </c>
    </row>
    <row r="59" spans="1:10" x14ac:dyDescent="0.3">
      <c r="A59" s="75">
        <v>350000000</v>
      </c>
      <c r="B59" s="94">
        <f>A59/$B$6</f>
        <v>15010507.355148604</v>
      </c>
      <c r="C59" s="95">
        <f>POWER(B59,0.65)</f>
        <v>46201.597422541417</v>
      </c>
      <c r="D59" s="96">
        <f>C59*$B$6</f>
        <v>1077282.6471013983</v>
      </c>
    </row>
    <row r="60" spans="1:10" x14ac:dyDescent="0.3">
      <c r="A60" s="75">
        <v>400000000</v>
      </c>
      <c r="B60" s="94">
        <f>A60/$B$6</f>
        <v>17154865.548741262</v>
      </c>
      <c r="C60" s="95">
        <f>POWER(B60,0.65)</f>
        <v>50390.85846389291</v>
      </c>
      <c r="D60" s="96">
        <f>C60*$B$6</f>
        <v>1174963.6468025909</v>
      </c>
    </row>
    <row r="61" spans="1:10" x14ac:dyDescent="0.3">
      <c r="A61" s="75">
        <v>450000000</v>
      </c>
      <c r="B61" s="94">
        <f>A61/$B$6</f>
        <v>19299223.742333919</v>
      </c>
      <c r="C61" s="95">
        <f>POWER(B61,0.65)</f>
        <v>54400.250145708284</v>
      </c>
      <c r="D61" s="96">
        <f>C61*$B$6</f>
        <v>1268450.6326474801</v>
      </c>
    </row>
    <row r="62" spans="1:10" x14ac:dyDescent="0.3">
      <c r="A62" s="75">
        <v>500000000</v>
      </c>
      <c r="B62" s="94">
        <f>A62/$B$6</f>
        <v>21443581.935926575</v>
      </c>
      <c r="C62" s="95">
        <f>POWER(B62,0.65)</f>
        <v>58256.349296014843</v>
      </c>
      <c r="D62" s="96">
        <f>C62*$B$6</f>
        <v>1358363.2965351781</v>
      </c>
    </row>
    <row r="63" spans="1:10" x14ac:dyDescent="0.3">
      <c r="B63" s="85"/>
      <c r="C63" s="86"/>
      <c r="D63" s="87"/>
    </row>
    <row r="64" spans="1:10" x14ac:dyDescent="0.3">
      <c r="A64" s="75">
        <v>550000000</v>
      </c>
      <c r="B64" s="94">
        <f>A64/$B$6</f>
        <v>23587940.129519235</v>
      </c>
      <c r="C64" s="95">
        <f>POWER(B64,0.65)</f>
        <v>61979.563154650081</v>
      </c>
      <c r="D64" s="96">
        <f>C64*$B$6</f>
        <v>1445177.4740769758</v>
      </c>
    </row>
    <row r="65" spans="1:4" x14ac:dyDescent="0.3">
      <c r="A65" s="75">
        <v>600000000</v>
      </c>
      <c r="B65" s="94">
        <f>A65/$B$6</f>
        <v>25732298.323111892</v>
      </c>
      <c r="C65" s="95">
        <f>POWER(B65,0.65)</f>
        <v>65585.989550309881</v>
      </c>
      <c r="D65" s="96">
        <f>C65*$B$6</f>
        <v>1529268.5183445755</v>
      </c>
    </row>
    <row r="66" spans="1:4" x14ac:dyDescent="0.3">
      <c r="A66" s="75">
        <v>650000000</v>
      </c>
      <c r="B66" s="94">
        <f>A66/$B$6</f>
        <v>27876656.516704552</v>
      </c>
      <c r="C66" s="95">
        <f>POWER(B66,0.65)</f>
        <v>69088.608313335018</v>
      </c>
      <c r="D66" s="96">
        <f>C66*$B$6</f>
        <v>1610939.0800420325</v>
      </c>
    </row>
    <row r="67" spans="1:4" x14ac:dyDescent="0.3">
      <c r="A67" s="75">
        <v>700000000</v>
      </c>
      <c r="B67" s="94">
        <f>A67/$B$6</f>
        <v>30021014.710297208</v>
      </c>
      <c r="C67" s="95">
        <f>POWER(B67,0.65)</f>
        <v>72498.07727030704</v>
      </c>
      <c r="D67" s="96">
        <f>C67*$B$6</f>
        <v>1690437.6677117492</v>
      </c>
    </row>
    <row r="68" spans="1:4" x14ac:dyDescent="0.3">
      <c r="A68" s="75">
        <v>750000000</v>
      </c>
      <c r="B68" s="94">
        <f>A68/$B$6</f>
        <v>32165372.903889865</v>
      </c>
      <c r="C68" s="95">
        <f>POWER(B68,0.65)</f>
        <v>75823.28288583117</v>
      </c>
      <c r="D68" s="96">
        <f>C68*$B$6</f>
        <v>1767971.4870489254</v>
      </c>
    </row>
    <row r="69" spans="1:4" x14ac:dyDescent="0.3">
      <c r="B69" s="85"/>
      <c r="C69" s="86"/>
      <c r="D69" s="87"/>
    </row>
    <row r="70" spans="1:4" x14ac:dyDescent="0.3">
      <c r="A70" s="97">
        <v>800000000</v>
      </c>
      <c r="B70" s="98">
        <f>A70/$B$6</f>
        <v>34309731.097482525</v>
      </c>
      <c r="C70" s="99">
        <f>POWER(B70,0.65)</f>
        <v>79071.732460272426</v>
      </c>
      <c r="D70" s="100">
        <f>C70*$B$6</f>
        <v>1843715.5857761721</v>
      </c>
    </row>
  </sheetData>
  <mergeCells count="1">
    <mergeCell ref="F10:F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K18" sqref="K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PROVEEDOR</vt:lpstr>
      <vt:lpstr>perdida</vt:lpstr>
      <vt:lpstr>TABLA 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ise0rgarcia</dc:creator>
  <cp:lastModifiedBy>admin</cp:lastModifiedBy>
  <cp:lastPrinted>2018-08-07T18:22:28Z</cp:lastPrinted>
  <dcterms:created xsi:type="dcterms:W3CDTF">2018-07-27T21:17:47Z</dcterms:created>
  <dcterms:modified xsi:type="dcterms:W3CDTF">2018-08-09T21:24:17Z</dcterms:modified>
</cp:coreProperties>
</file>