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hidePivotFieldList="1"/>
  <mc:AlternateContent xmlns:mc="http://schemas.openxmlformats.org/markup-compatibility/2006">
    <mc:Choice Requires="x15">
      <x15ac:absPath xmlns:x15ac="http://schemas.microsoft.com/office/spreadsheetml/2010/11/ac" url="https://inscr-my.sharepoint.com/personal/sfonsecam_grupoins_com/Documents/Documentos/INS SERVICIOS 2023/3. RED SEGUROS GENERALES/2023XE-000002 SG/04. Análisis (Legal Técnico) y Evaluación/"/>
    </mc:Choice>
  </mc:AlternateContent>
  <xr:revisionPtr revIDLastSave="108" documentId="13_ncr:1_{553E788C-CA48-4D8D-9ECC-E7CADD6FDD2D}" xr6:coauthVersionLast="47" xr6:coauthVersionMax="47" xr10:uidLastSave="{0D7911D5-068A-4FA4-BE03-2A94BF5857F6}"/>
  <bookViews>
    <workbookView xWindow="-110" yWindow="-110" windowWidth="19420" windowHeight="10300" tabRatio="601" xr2:uid="{00000000-000D-0000-FFFF-FFFF00000000}"/>
  </bookViews>
  <sheets>
    <sheet name="PARA ACTA" sheetId="5" r:id="rId1"/>
    <sheet name="EVALUACIÓN" sheetId="1" r:id="rId2"/>
    <sheet name="CALIFICACION A4 " sheetId="4" r:id="rId3"/>
    <sheet name="Adjudicación" sheetId="7" r:id="rId4"/>
    <sheet name="Resumen" sheetId="6" r:id="rId5"/>
    <sheet name="revisión contrapuesta" sheetId="8" r:id="rId6"/>
    <sheet name="Hoja4" sheetId="9" state="hidden" r:id="rId7"/>
  </sheets>
  <definedNames>
    <definedName name="_xlnm._FilterDatabase" localSheetId="1" hidden="1">EVALUACIÓN!$A$11:$BE$46</definedName>
    <definedName name="_xlnm._FilterDatabase" localSheetId="0" hidden="1">'PARA ACTA'!$A$1:$K$36</definedName>
    <definedName name="_xlnm._FilterDatabase" localSheetId="4" hidden="1">Resumen!$K$3:$O$29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7" l="1"/>
  <c r="F44" i="7"/>
  <c r="N43" i="7"/>
  <c r="F43" i="7"/>
  <c r="N42" i="7"/>
  <c r="F42" i="7"/>
  <c r="N36" i="7"/>
  <c r="N35" i="7"/>
  <c r="N34" i="7"/>
  <c r="N33" i="7"/>
  <c r="F33" i="7"/>
  <c r="F32" i="7"/>
  <c r="N31" i="7"/>
  <c r="F31" i="7"/>
  <c r="I30" i="7"/>
  <c r="N30" i="7" s="1"/>
  <c r="I29" i="7"/>
  <c r="N29" i="7" s="1"/>
  <c r="N28" i="7"/>
  <c r="F28" i="7"/>
  <c r="N27" i="7"/>
  <c r="F27" i="7"/>
  <c r="N26" i="7"/>
  <c r="F26" i="7"/>
  <c r="N25" i="7"/>
  <c r="F25" i="7"/>
  <c r="N24" i="7"/>
  <c r="F24" i="7"/>
  <c r="N23" i="7"/>
  <c r="N22" i="7"/>
  <c r="J22" i="7"/>
  <c r="F22" i="7"/>
  <c r="N21" i="7"/>
  <c r="J21" i="7"/>
  <c r="F21" i="7"/>
  <c r="I20" i="7"/>
  <c r="N20" i="7" s="1"/>
  <c r="F20" i="7"/>
  <c r="N19" i="7"/>
  <c r="F19" i="7"/>
  <c r="N18" i="7"/>
  <c r="F18" i="7"/>
  <c r="N17" i="7"/>
  <c r="F17" i="7"/>
  <c r="N16" i="7"/>
  <c r="H16" i="7"/>
  <c r="F16" i="7"/>
  <c r="I15" i="7"/>
  <c r="N15" i="7" s="1"/>
  <c r="F15" i="7"/>
  <c r="I14" i="7"/>
  <c r="N14" i="7" s="1"/>
  <c r="F14" i="7"/>
  <c r="L13" i="7"/>
  <c r="I13" i="7"/>
  <c r="N13" i="7" s="1"/>
  <c r="F13" i="7"/>
  <c r="N12" i="7"/>
  <c r="F12" i="7"/>
  <c r="N11" i="7"/>
  <c r="F11" i="7"/>
  <c r="N10" i="7"/>
  <c r="F10" i="7"/>
  <c r="N9" i="7"/>
  <c r="F9" i="7"/>
  <c r="N8" i="7"/>
  <c r="F8" i="7"/>
  <c r="N7" i="7"/>
  <c r="F7" i="7"/>
  <c r="N6" i="7"/>
  <c r="F6" i="7"/>
  <c r="N5" i="7"/>
  <c r="L5" i="7"/>
  <c r="F5" i="7"/>
  <c r="N43" i="4"/>
  <c r="F43" i="4"/>
  <c r="N42" i="4"/>
  <c r="F42" i="4"/>
  <c r="N41" i="4"/>
  <c r="F41" i="4"/>
  <c r="N35" i="4"/>
  <c r="F35" i="4"/>
  <c r="N34" i="4"/>
  <c r="N33" i="4"/>
  <c r="J33" i="4"/>
  <c r="F33" i="4"/>
  <c r="N32" i="4"/>
  <c r="J32" i="4"/>
  <c r="F32" i="4"/>
  <c r="N31" i="4"/>
  <c r="H31" i="4"/>
  <c r="F31" i="4"/>
  <c r="N30" i="4"/>
  <c r="F30" i="4"/>
  <c r="N29" i="4"/>
  <c r="L29" i="4"/>
  <c r="F29" i="4"/>
  <c r="N28" i="4"/>
  <c r="F28" i="4"/>
  <c r="I27" i="4"/>
  <c r="N27" i="4" s="1"/>
  <c r="F27" i="4"/>
  <c r="I26" i="4"/>
  <c r="N26" i="4" s="1"/>
  <c r="N25" i="4"/>
  <c r="I25" i="4"/>
  <c r="I24" i="4"/>
  <c r="N24" i="4" s="1"/>
  <c r="F24" i="4"/>
  <c r="I23" i="4"/>
  <c r="N23" i="4" s="1"/>
  <c r="F23" i="4"/>
  <c r="L22" i="4"/>
  <c r="I22" i="4"/>
  <c r="N22" i="4" s="1"/>
  <c r="F22" i="4"/>
  <c r="N21" i="4"/>
  <c r="F21" i="4"/>
  <c r="N20" i="4"/>
  <c r="F20" i="4"/>
  <c r="N19" i="4"/>
  <c r="N18" i="4"/>
  <c r="N17" i="4"/>
  <c r="N16" i="4"/>
  <c r="F16" i="4"/>
  <c r="N15" i="4"/>
  <c r="F15" i="4"/>
  <c r="N14" i="4"/>
  <c r="F14" i="4"/>
  <c r="N13" i="4"/>
  <c r="F13" i="4"/>
  <c r="N12" i="4"/>
  <c r="F12" i="4"/>
  <c r="N11" i="4"/>
  <c r="F11" i="4"/>
  <c r="N10" i="4"/>
  <c r="F10" i="4"/>
  <c r="N9" i="4"/>
  <c r="F9" i="4"/>
  <c r="N8" i="4"/>
  <c r="F8" i="4"/>
  <c r="N7" i="4"/>
  <c r="F7" i="4"/>
  <c r="N6" i="4"/>
  <c r="F6" i="4"/>
  <c r="N5" i="4"/>
  <c r="F5" i="4"/>
  <c r="N4" i="4"/>
  <c r="F4" i="4"/>
  <c r="AO24" i="1"/>
  <c r="AO25" i="1"/>
  <c r="AO26" i="1"/>
  <c r="AO28" i="1"/>
  <c r="AO27" i="1"/>
  <c r="AO29" i="1"/>
  <c r="AO30" i="1"/>
  <c r="AO31" i="1"/>
  <c r="AO32" i="1"/>
  <c r="AO33" i="1"/>
  <c r="AO34" i="1"/>
  <c r="AO35" i="1"/>
  <c r="AO36" i="1"/>
  <c r="AO37" i="1"/>
  <c r="AO38" i="1"/>
  <c r="AO39" i="1"/>
  <c r="AO40" i="1"/>
  <c r="AO41" i="1"/>
  <c r="AO42" i="1"/>
  <c r="AO44" i="1"/>
  <c r="AO43" i="1"/>
  <c r="AO45" i="1"/>
  <c r="AO46" i="1"/>
  <c r="AO12" i="1" l="1"/>
  <c r="AO13" i="1"/>
  <c r="AO14" i="1"/>
  <c r="AO15" i="1"/>
  <c r="AO16" i="1"/>
  <c r="AO17" i="1"/>
  <c r="AO18" i="1"/>
  <c r="AO19" i="1"/>
  <c r="AO20" i="1"/>
  <c r="AO21" i="1"/>
  <c r="AO22" i="1"/>
  <c r="AO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tc={E81858C3-9098-45CF-AD27-6677373B6440}</author>
    <author>tc={FEA99FCC-5FC2-415A-8A84-193E1DE34B97}</author>
    <author>tc={A491CC67-011E-4B81-BFE9-8A09981DD15C}</author>
    <author>tc={978DD360-6D33-4D26-8140-3100002A82BE}</author>
    <author>tc={3A00CC94-63C9-4B4C-BBFA-28DC6A7543CD}</author>
    <author>tc={A542DCE1-BD07-4BD3-BC0B-A1F6DE43CF3D}</author>
    <author>tc={4F1E0949-8F72-49D8-8A33-6E6BB5CADCE9}</author>
    <author>tc={A5D801F0-13AC-431C-B2DF-C54DCDF45042}</author>
    <author>tc={3824D8D7-3761-4832-B47E-8DF482D2F464}</author>
    <author>tc={75ABAB2B-A314-4F28-B6BF-6998551D321B}</author>
    <author>tc={C4B055A7-EAB3-4C9F-9138-61EEC4E5CD03}</author>
    <author>tc={A910A03F-7543-4ADB-B0AB-649FB13EB0F3}</author>
    <author>tc={DEB8E8F5-38BB-44DE-BB05-6DF2500EC100}</author>
    <author>tc={A2236FDB-43F2-42D6-A7FA-60A6197CD4CB}</author>
    <author>tc={6CCF5C70-6979-4B19-A5F3-040985C89EB0}</author>
    <author>tc={0E9EEEFE-6B51-4FC1-BC61-BE347C05DC8C}</author>
    <author>tc={CFB826DE-39AC-4F7C-97FA-41229EDE5046}</author>
    <author>tc={61F3861B-1620-482F-9B30-4BDB6CFD9138}</author>
    <author>tc={3DA20043-A7A3-49DB-920F-5C3B973B8B88}</author>
    <author>tc={0CF82665-0B33-4373-B97E-57C2B220105B}</author>
    <author>tc={2CE5B224-4EC8-4571-A35E-492CA6CCFE69}</author>
    <author>tc={54BAD51A-7449-49A8-8352-F42D9359C287}</author>
    <author>tc={0BF23F5F-4427-40E1-842C-042BB7CF18D9}</author>
    <author>tc={674DD33E-64A5-4B0D-BDC3-9548352E414A}</author>
  </authors>
  <commentList>
    <comment ref="G5" authorId="0" shapeId="0" xr:uid="{E81858C3-9098-45CF-AD27-6677373B644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desde el 2011</t>
      </text>
    </comment>
    <comment ref="G6" authorId="1" shapeId="0" xr:uid="{FEA99FCC-5FC2-415A-8A84-193E1DE34B9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aplican 105 que hizo rafael Rojas Escalante</t>
      </text>
    </comment>
    <comment ref="F12" authorId="2" shapeId="0" xr:uid="{A491CC67-011E-4B81-BFE9-8A09981DD15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indican casos registrados como Río Grande, registra 1029 casos como persona física. </t>
      </text>
    </comment>
    <comment ref="F17" authorId="3" shapeId="0" xr:uid="{978DD360-6D33-4D26-8140-3100002A82B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casos a nombre de TINSA ni como persona física. </t>
      </text>
    </comment>
    <comment ref="H17" authorId="4" shapeId="0" xr:uid="{3A00CC94-63C9-4B4C-BBFA-28DC6A7543CD}">
      <text>
        <t>[Comentario encadenado]
Su versión de Excel le permite leer este comentario encadenado; sin embargo, las ediciones que se apliquen se quitarán si el archivo se abre en una versión más reciente de Excel. Más información: https://go.microsoft.com/fwlink/?linkid=870924
Comentario:
    aporta parcial en constancias para verificar casos</t>
      </text>
    </comment>
    <comment ref="F18" authorId="5" shapeId="0" xr:uid="{A542DCE1-BD07-4BD3-BC0B-A1F6DE43CF3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casos a nombre de TINSA ni como persona física. </t>
      </text>
    </comment>
    <comment ref="J21" authorId="6" shapeId="0" xr:uid="{4F1E0949-8F72-49D8-8A33-6E6BB5CADCE9}">
      <text>
        <t>[Comentario encadenado]
Su versión de Excel le permite leer este comentario encadenado; sin embargo, las ediciones que se apliquen se quitarán si el archivo se abre en una versión más reciente de Excel. Más información: https://go.microsoft.com/fwlink/?linkid=870924
Comentario:
    presenta más áreas, pero son de avalúos, no de elaboración de presupuestos</t>
      </text>
    </comment>
    <comment ref="L21" authorId="7" shapeId="0" xr:uid="{A5D801F0-13AC-431C-B2DF-C54DCDF4504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detalla horas</t>
      </text>
    </comment>
    <comment ref="G22" authorId="8" shapeId="0" xr:uid="{3824D8D7-3761-4832-B47E-8DF482D2F464}">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datos desde 2006</t>
      </text>
    </comment>
    <comment ref="L22" authorId="9" shapeId="0" xr:uid="{75ABAB2B-A314-4F28-B6BF-6998551D321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Verificados los temas con Kenneth </t>
      </text>
    </comment>
    <comment ref="L23" authorId="10" shapeId="0" xr:uid="{C4B055A7-EAB3-4C9F-9138-61EEC4E5CD0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Verificados los temas con Kenneth </t>
      </text>
    </comment>
    <comment ref="F24" authorId="11" shapeId="0" xr:uid="{A910A03F-7543-4ADB-B0AB-649FB13EB0F3}">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casos a nombre de DICON, Walter Vargas registra 172</t>
      </text>
    </comment>
    <comment ref="L24" authorId="12" shapeId="0" xr:uid="{DEB8E8F5-38BB-44DE-BB05-6DF2500EC1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Verificados los temas con Kenneth </t>
      </text>
    </comment>
    <comment ref="F25" authorId="13" shapeId="0" xr:uid="{A2236FDB-43F2-42D6-A7FA-60A6197CD4C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casos a nombre de DICON ni de Luis Vargas Fonseca. </t>
      </text>
    </comment>
    <comment ref="L25" authorId="14" shapeId="0" xr:uid="{6CCF5C70-6979-4B19-A5F3-040985C89EB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Verificados los temas con Kenneth </t>
      </text>
    </comment>
    <comment ref="H26" authorId="15" shapeId="0" xr:uid="{0E9EEEFE-6B51-4FC1-BC61-BE347C05DC8C}">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datos desde 2012</t>
      </text>
    </comment>
    <comment ref="J26" authorId="16" shapeId="0" xr:uid="{CFB826DE-39AC-4F7C-97FA-41229EDE5046}">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datos desde 2012</t>
      </text>
    </comment>
    <comment ref="L26" authorId="17" shapeId="0" xr:uid="{61F3861B-1620-482F-9B30-4BDB6CFD913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Verificados los temas con Kenneth </t>
      </text>
    </comment>
    <comment ref="G27" authorId="18" shapeId="0" xr:uid="{3DA20043-A7A3-49DB-920F-5C3B973B8B8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Incluye año 2011 pero solo difiere de 1 caso con lo registrado en nuestro respaldo. </t>
      </text>
    </comment>
    <comment ref="H27" authorId="19" shapeId="0" xr:uid="{0CF82665-0B33-4373-B97E-57C2B220105B}">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desde 1997</t>
      </text>
    </comment>
    <comment ref="J27" authorId="20" shapeId="0" xr:uid="{2CE5B224-4EC8-4571-A35E-492CA6CCFE69}">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datos desde 2011</t>
      </text>
    </comment>
    <comment ref="F32" authorId="21" shapeId="0" xr:uid="{54BAD51A-7449-49A8-8352-F42D9359C28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registran casos a nombre de MANIFESTO</t>
      </text>
    </comment>
    <comment ref="F33" authorId="22" shapeId="0" xr:uid="{0BF23F5F-4427-40E1-842C-042BB7CF18D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registran casos a nombre de MANIFESTO</t>
      </text>
    </comment>
    <comment ref="J43" authorId="23" shapeId="0" xr:uid="{674DD33E-64A5-4B0D-BDC3-9548352E414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CONSIDERAN REVISIONES PARA FISCALIZACIÓN DE OBRA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tc={7FB9E545-08E9-4C0F-801E-4E3A0FC29E40}</author>
    <author>tc={F8C98BD5-4DC4-4E51-A3FB-178D439CADF2}</author>
    <author>tc={C1D5376E-4FF9-4E18-87F1-EEDD4EA3070E}</author>
    <author>tc={F11D36B9-E3F0-4BD6-83CD-125709BA13EE}</author>
    <author>tc={1FEE178E-E0DD-4C52-BDA7-00541280C867}</author>
    <author>tc={40D2722F-D87F-4E59-93CE-25E05717DA55}</author>
    <author>tc={9C49402D-6E79-4E47-8524-2E793640277A}</author>
    <author>tc={8817389F-E281-4A02-827A-3B4A4FF32A2D}</author>
    <author>tc={89328DC0-F64D-4371-8744-A63D32D94293}</author>
    <author>tc={B9F3DCFD-A9DF-4119-987F-DFF48C4812DB}</author>
    <author>tc={4372B5E2-4C08-4E97-B0DF-EB27645BF618}</author>
    <author>tc={E41A02D9-31A9-4BC6-AFC8-F73019D57900}</author>
    <author>tc={D941ADE9-0417-4506-89DC-F7373192339F}</author>
    <author>tc={39FA61AD-2C57-4EA9-B220-4AFAE4C8FDEF}</author>
    <author>tc={278746C5-4ABF-4F6D-B069-B0E24D8460B6}</author>
    <author>tc={7FE8751E-4A32-415A-B202-AF49E25CAE9D}</author>
    <author>tc={59CF09A9-5402-4454-BF78-CFB856029E9B}</author>
    <author>tc={27B725DB-CC32-4F16-9BCF-0389936A38A7}</author>
    <author>tc={EB524C4D-D388-49D9-9FA8-D130C27E889E}</author>
    <author>tc={2847915F-1642-4DD5-AD7A-3689E49F4835}</author>
    <author>tc={FDC2C752-F522-415D-990E-7CBB3C1328DA}</author>
    <author>tc={8917C28B-E03B-4EC1-A5B3-8A67391C851B}</author>
    <author>tc={C9CEA380-F30F-4697-ADB9-8077FB1B7FAD}</author>
    <author>tc={429C4026-5B50-4196-87D6-6ACD2232E572}</author>
  </authors>
  <commentList>
    <comment ref="G13" authorId="0" shapeId="0" xr:uid="{7FB9E545-08E9-4C0F-801E-4E3A0FC29E4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datos desde 2006</t>
      </text>
    </comment>
    <comment ref="L13" authorId="1" shapeId="0" xr:uid="{F8C98BD5-4DC4-4E51-A3FB-178D439CADF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Verificados los temas con Kenneth </t>
      </text>
    </comment>
    <comment ref="F14" authorId="2" shapeId="0" xr:uid="{C1D5376E-4FF9-4E18-87F1-EEDD4EA3070E}">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casos a nombre de DICON, Walter Vargas registra 172</t>
      </text>
    </comment>
    <comment ref="L14" authorId="3" shapeId="0" xr:uid="{F11D36B9-E3F0-4BD6-83CD-125709BA13E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Verificados los temas con Kenneth </t>
      </text>
    </comment>
    <comment ref="G15" authorId="4" shapeId="0" xr:uid="{1FEE178E-E0DD-4C52-BDA7-00541280C86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Incluye año 2011 pero solo difiere de 1 caso con lo registrado en nuestro respaldo. </t>
      </text>
    </comment>
    <comment ref="H15" authorId="5" shapeId="0" xr:uid="{40D2722F-D87F-4E59-93CE-25E05717DA55}">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desde 1997</t>
      </text>
    </comment>
    <comment ref="J15" authorId="6" shapeId="0" xr:uid="{9C49402D-6E79-4E47-8524-2E793640277A}">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datos desde 2011</t>
      </text>
    </comment>
    <comment ref="L20" authorId="7" shapeId="0" xr:uid="{8817389F-E281-4A02-827A-3B4A4FF32A2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Verificados los temas con Kenneth </t>
      </text>
    </comment>
    <comment ref="F21" authorId="8" shapeId="0" xr:uid="{89328DC0-F64D-4371-8744-A63D32D9429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registran casos a nombre de MANIFESTO</t>
      </text>
    </comment>
    <comment ref="F22" authorId="9" shapeId="0" xr:uid="{B9F3DCFD-A9DF-4119-987F-DFF48C4812D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registran casos a nombre de MANIFESTO</t>
      </text>
    </comment>
    <comment ref="G25" authorId="10" shapeId="0" xr:uid="{4372B5E2-4C08-4E97-B0DF-EB27645BF618}">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desde el 2011</t>
      </text>
    </comment>
    <comment ref="G26" authorId="11" shapeId="0" xr:uid="{E41A02D9-31A9-4BC6-AFC8-F73019D579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aplican 105 que hizo rafael Rojas Escalante</t>
      </text>
    </comment>
    <comment ref="F29" authorId="12" shapeId="0" xr:uid="{D941ADE9-0417-4506-89DC-F7373192339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casos a nombre de DICON ni de Luis Vargas Fonseca. </t>
      </text>
    </comment>
    <comment ref="L29" authorId="13" shapeId="0" xr:uid="{39FA61AD-2C57-4EA9-B220-4AFAE4C8FD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Verificados los temas con Kenneth </t>
      </text>
    </comment>
    <comment ref="H30" authorId="14" shapeId="0" xr:uid="{278746C5-4ABF-4F6D-B069-B0E24D8460B6}">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datos desde 2012</t>
      </text>
    </comment>
    <comment ref="J30" authorId="15" shapeId="0" xr:uid="{7FE8751E-4A32-415A-B202-AF49E25CAE9D}">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datos desde 2012</t>
      </text>
    </comment>
    <comment ref="L30" authorId="16" shapeId="0" xr:uid="{59CF09A9-5402-4454-BF78-CFB856029E9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Verificados los temas con Kenneth </t>
      </text>
    </comment>
    <comment ref="J32" authorId="17" shapeId="0" xr:uid="{27B725DB-CC32-4F16-9BCF-0389936A38A7}">
      <text>
        <t>[Comentario encadenado]
Su versión de Excel le permite leer este comentario encadenado; sin embargo, las ediciones que se apliquen se quitarán si el archivo se abre en una versión más reciente de Excel. Más información: https://go.microsoft.com/fwlink/?linkid=870924
Comentario:
    presenta más áreas, pero son de avalúos, no de elaboración de presupuestos</t>
      </text>
    </comment>
    <comment ref="L32" authorId="18" shapeId="0" xr:uid="{EB524C4D-D388-49D9-9FA8-D130C27E889E}">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detalla horas</t>
      </text>
    </comment>
    <comment ref="F33" authorId="19" shapeId="0" xr:uid="{2847915F-1642-4DD5-AD7A-3689E49F483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Solo se indican casos registrados como Río Grande, registra 1029 casos como persona física. </t>
      </text>
    </comment>
    <comment ref="F35" authorId="20" shapeId="0" xr:uid="{FDC2C752-F522-415D-990E-7CBB3C1328D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casos a nombre de TINSA ni como persona física. </t>
      </text>
    </comment>
    <comment ref="F36" authorId="21" shapeId="0" xr:uid="{8917C28B-E03B-4EC1-A5B3-8A67391C851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casos a nombre de TINSA ni como persona física. </t>
      </text>
    </comment>
    <comment ref="H36" authorId="22" shapeId="0" xr:uid="{C9CEA380-F30F-4697-ADB9-8077FB1B7FAD}">
      <text>
        <t>[Comentario encadenado]
Su versión de Excel le permite leer este comentario encadenado; sin embargo, las ediciones que se apliquen se quitarán si el archivo se abre en una versión más reciente de Excel. Más información: https://go.microsoft.com/fwlink/?linkid=870924
Comentario:
    aporta parcial en constancias para verificar casos</t>
      </text>
    </comment>
    <comment ref="J44" authorId="23" shapeId="0" xr:uid="{429C4026-5B50-4196-87D6-6ACD2232E57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CONSIDERAN REVISIONES PARA FISCALIZACIÓN DE OBRA</t>
      </text>
    </comment>
  </commentList>
</comments>
</file>

<file path=xl/sharedStrings.xml><?xml version="1.0" encoding="utf-8"?>
<sst xmlns="http://schemas.openxmlformats.org/spreadsheetml/2006/main" count="2243" uniqueCount="504">
  <si>
    <t xml:space="preserve">N° OFERTA </t>
  </si>
  <si>
    <t>Fecha</t>
  </si>
  <si>
    <t>Hora</t>
  </si>
  <si>
    <t>Nombre Oferente</t>
  </si>
  <si>
    <t>Numero de Cédula Física / Jurídica</t>
  </si>
  <si>
    <t>Representante Legal</t>
  </si>
  <si>
    <t>Cédula Representante Legal</t>
  </si>
  <si>
    <t>Nombre del Profesional o Técnico</t>
  </si>
  <si>
    <t>Cédula del profesional</t>
  </si>
  <si>
    <t>Renglón Primario</t>
  </si>
  <si>
    <t>Renglón Secundario</t>
  </si>
  <si>
    <t>SG-23XE-001</t>
  </si>
  <si>
    <t>Fabrizzio Ortega Vargas</t>
  </si>
  <si>
    <t>N/A</t>
  </si>
  <si>
    <t>R1</t>
  </si>
  <si>
    <t>R5</t>
  </si>
  <si>
    <t>SG-23XE-002</t>
  </si>
  <si>
    <t>Helmuth Hasbum Fernández</t>
  </si>
  <si>
    <t>N/I</t>
  </si>
  <si>
    <t>SG-23XE-003</t>
  </si>
  <si>
    <t>Geovanny Montoya Munoz</t>
  </si>
  <si>
    <t>SG-23XE-004</t>
  </si>
  <si>
    <t>Ahías Steller Porras</t>
  </si>
  <si>
    <t>SG-23XE-005</t>
  </si>
  <si>
    <t xml:space="preserve">Gabriel Delgado Hidalgo </t>
  </si>
  <si>
    <t>Gabriel Delgado Hidalgo</t>
  </si>
  <si>
    <t>SG-23XE-006</t>
  </si>
  <si>
    <t>Carlos Guillermo Rojas Rodríguez</t>
  </si>
  <si>
    <t>SG-23XE-007</t>
  </si>
  <si>
    <t>Oscar Rodríguez Villalobos</t>
  </si>
  <si>
    <t>SG-23XE-008</t>
  </si>
  <si>
    <t xml:space="preserve">Randall Van Patten Solano </t>
  </si>
  <si>
    <t>Randall Van Patten Solano</t>
  </si>
  <si>
    <t>SG-23XE-009</t>
  </si>
  <si>
    <t>Julia Rivera Torrealba</t>
  </si>
  <si>
    <t>SG-23XE-010</t>
  </si>
  <si>
    <t>Rio Grande Ingeniería S.A</t>
  </si>
  <si>
    <t>Alexander Antonio León Araya</t>
  </si>
  <si>
    <t>SG-23XE-011</t>
  </si>
  <si>
    <t>Luis Guillermo Rojas Araya</t>
  </si>
  <si>
    <t>SG-23XE-012</t>
  </si>
  <si>
    <t xml:space="preserve">Rolando José Villalobos Castro </t>
  </si>
  <si>
    <t>SG-23XE-013</t>
  </si>
  <si>
    <t xml:space="preserve">Antonio Merayo Calderón </t>
  </si>
  <si>
    <t>Antonio Merayo Calderón</t>
  </si>
  <si>
    <t>SG-23XE-014</t>
  </si>
  <si>
    <t>Ronny Gonzalez Mora</t>
  </si>
  <si>
    <t>SG-23XE-015</t>
  </si>
  <si>
    <t xml:space="preserve">Ignacio Rivera Redondo </t>
  </si>
  <si>
    <t>Ignacio Rivera Redondo</t>
  </si>
  <si>
    <t>SG-23XE-016</t>
  </si>
  <si>
    <t>TINSA Tasaciones Inmobiliarias de Costa Rica S.A.</t>
  </si>
  <si>
    <t>Ramón Alberto Vargas Cordero</t>
  </si>
  <si>
    <t>Ing. Bryan Piedra Mora</t>
  </si>
  <si>
    <t>Ing. Laura Alvarado Vega</t>
  </si>
  <si>
    <t>SG-23XE-017</t>
  </si>
  <si>
    <t xml:space="preserve">Jonatan Bustillos Arias </t>
  </si>
  <si>
    <t>Jonatan Bustillos Arias</t>
  </si>
  <si>
    <t>SG-23XE-018</t>
  </si>
  <si>
    <t>Alvaro José Torres Garita</t>
  </si>
  <si>
    <t>Álvaro Jose Torres Garita</t>
  </si>
  <si>
    <t>SG-23XE-019</t>
  </si>
  <si>
    <t>Wallace Quirós Moreno</t>
  </si>
  <si>
    <t>SG-23XE-020</t>
  </si>
  <si>
    <t xml:space="preserve">Gonzalo Muñoz Zeledón </t>
  </si>
  <si>
    <t>Gonzalo Muñoz Zeledón</t>
  </si>
  <si>
    <t>SG-23XE-021</t>
  </si>
  <si>
    <t>David Ulate Ovares</t>
  </si>
  <si>
    <t>SG-23XE-022</t>
  </si>
  <si>
    <t xml:space="preserve">Jorge Alberto Bolaños Venegas </t>
  </si>
  <si>
    <t>SG-23XE-023</t>
  </si>
  <si>
    <t>DICON Deseños y Construcciones S.A</t>
  </si>
  <si>
    <t>Luis Enrique Vargas Fonseca,</t>
  </si>
  <si>
    <t>Walter Vargas Benavides</t>
  </si>
  <si>
    <t>Luis Vargas Fonseca</t>
  </si>
  <si>
    <t>SG-23XE-024</t>
  </si>
  <si>
    <t>Jose Guillermo Madrigal Pastor</t>
  </si>
  <si>
    <t>SG-23XE-025</t>
  </si>
  <si>
    <t xml:space="preserve">Randall Elizondo Murillo </t>
  </si>
  <si>
    <t>SG-23XE-026</t>
  </si>
  <si>
    <t>Audrey María Anderson Herrera</t>
  </si>
  <si>
    <t>SG-23XE-027</t>
  </si>
  <si>
    <t>Leila Zúñiga López</t>
  </si>
  <si>
    <t>SG-23XE-028</t>
  </si>
  <si>
    <t xml:space="preserve">Adrian Ruilova Rescia </t>
  </si>
  <si>
    <t>SG-23XE-029</t>
  </si>
  <si>
    <t>Jose Daniel Madrigal Salazar</t>
  </si>
  <si>
    <t>SG-23XE-030</t>
  </si>
  <si>
    <t>Manifesto Construcción LTDA</t>
  </si>
  <si>
    <t>Giancarlo Feoli Soto</t>
  </si>
  <si>
    <t>Rodolfo Feoli Mandas</t>
  </si>
  <si>
    <t>SG-23XE-031</t>
  </si>
  <si>
    <t>José Manuel Blanco Mazariegos</t>
  </si>
  <si>
    <t>SG-23XE-032</t>
  </si>
  <si>
    <t xml:space="preserve">Victor Hugo Rodríguez Centeno </t>
  </si>
  <si>
    <t>UU</t>
  </si>
  <si>
    <t>RED DE PROVEEDORES</t>
  </si>
  <si>
    <t>PÁGINA 1 DE 1</t>
  </si>
  <si>
    <t xml:space="preserve">FECHA </t>
  </si>
  <si>
    <t>Procedimiento de Urgencia N° 2023XE-000002 INS</t>
  </si>
  <si>
    <t>Rubros de calificación: 
(0): Las columnas evaluadas con cero, corresponden a la no presentación del requisito
(1): Las columnas evaluadas con uno, corresponden a al cumplimiento del requisito</t>
  </si>
  <si>
    <t>CEDULA</t>
  </si>
  <si>
    <t>Firma digital válida</t>
  </si>
  <si>
    <t>Declaraciones Juradas Anexo 1 (verificar que cuenta con los 10 puntos)</t>
  </si>
  <si>
    <t>Anexo 2 Completo</t>
  </si>
  <si>
    <t>Dirección Física</t>
  </si>
  <si>
    <t>Correo electrónico</t>
  </si>
  <si>
    <t>Número de teléfono</t>
  </si>
  <si>
    <t xml:space="preserve">Copia Cédula </t>
  </si>
  <si>
    <t>Copia Personería Jurídica</t>
  </si>
  <si>
    <t>Está afectado por otros impuestos?</t>
  </si>
  <si>
    <t>Certificación de distribución de capital social</t>
  </si>
  <si>
    <t>Documentos de persona Jurídica en el exterior.</t>
  </si>
  <si>
    <t>Constancia Adm tributaria (RUT) ACTIVIDAD</t>
  </si>
  <si>
    <t>CCSS al día</t>
  </si>
  <si>
    <t>FODESAF al día</t>
  </si>
  <si>
    <t>Situación Tributaria al día</t>
  </si>
  <si>
    <t>Cuenta IBAN (22 dígitos)</t>
  </si>
  <si>
    <t>Nombre del Banco</t>
  </si>
  <si>
    <t>OBS FORM</t>
  </si>
  <si>
    <t>REVISIÓN TÉCNICA VEHICULAR</t>
  </si>
  <si>
    <t>Marchamo</t>
  </si>
  <si>
    <t xml:space="preserve">Anexo 3 </t>
  </si>
  <si>
    <t>Teléfono del profesional</t>
  </si>
  <si>
    <t>Provincia, Cantón, Distrito</t>
  </si>
  <si>
    <t xml:space="preserve">Dirección </t>
  </si>
  <si>
    <t xml:space="preserve">Correo electrónico </t>
  </si>
  <si>
    <t>Incorporación al Colegio</t>
  </si>
  <si>
    <t>Al día con el Colegio</t>
  </si>
  <si>
    <t>Pendiente</t>
  </si>
  <si>
    <t>Inconsistencias UU</t>
  </si>
  <si>
    <t>Aplica desempate</t>
  </si>
  <si>
    <t>Fase de desempate</t>
  </si>
  <si>
    <t>Resultado de desempate</t>
  </si>
  <si>
    <t>Renglón Adjudicado</t>
  </si>
  <si>
    <t>Razón por la que no se adjudica</t>
  </si>
  <si>
    <t>Garantía de Cumplimiento</t>
  </si>
  <si>
    <t>Vigencia GC</t>
  </si>
  <si>
    <t>Tipo de GC</t>
  </si>
  <si>
    <t>Póliza RT</t>
  </si>
  <si>
    <t>Especies Fiscales</t>
  </si>
  <si>
    <t>Contrato Firmado</t>
  </si>
  <si>
    <t>Orden de Inicio</t>
  </si>
  <si>
    <t>Fabrizzio.ortega@gmail.com</t>
  </si>
  <si>
    <t>89922139 / 89922139</t>
  </si>
  <si>
    <t>Al día</t>
  </si>
  <si>
    <t>CR41015202001099834735</t>
  </si>
  <si>
    <t>Banco de Costa Rica</t>
  </si>
  <si>
    <t>8992-2139</t>
  </si>
  <si>
    <t>Alajuela, Alajuela, Guácima</t>
  </si>
  <si>
    <t>fabrizzio.ortega@gmail.com</t>
  </si>
  <si>
    <t>Presenta comprobante de CFIA de solicitud de certificación</t>
  </si>
  <si>
    <t> </t>
  </si>
  <si>
    <t>107750682</t>
  </si>
  <si>
    <t>Urbanización Takiscú, Casa Nº 31, San Rafael de Oreamuno, Cartago.</t>
  </si>
  <si>
    <t>cocoha@hotmail.com</t>
  </si>
  <si>
    <t>89912241 / 25368803</t>
  </si>
  <si>
    <t>CR43080402010100091128</t>
  </si>
  <si>
    <t>Mutual Cartago de Ahorro y Préstamo</t>
  </si>
  <si>
    <t xml:space="preserve"> 8991-2241</t>
  </si>
  <si>
    <t>Cartago, San Rafael de Oreamuno</t>
  </si>
  <si>
    <t>Física</t>
  </si>
  <si>
    <t>109690469</t>
  </si>
  <si>
    <t>San Jose. Cantón: Escazú. Distrito: Escazú. Centro Comercial Plaza Escazú. Local No 7.</t>
  </si>
  <si>
    <t>gmontoya@proyectos.co.cr</t>
  </si>
  <si>
    <t xml:space="preserve">88117859 </t>
  </si>
  <si>
    <t>CR51016111107122922814</t>
  </si>
  <si>
    <t>Banco Popular</t>
  </si>
  <si>
    <t>NO APORTA COPIA DE LA CÉDULA 
NO INDICA DATOS DE LA CUENTA Y LA ENTIDAD BANCARIA SE TOMA DE LOS REGISTROS DE PROVEEDURÍA</t>
  </si>
  <si>
    <t>8811 7859</t>
  </si>
  <si>
    <t xml:space="preserve"> San Jose, Escazú, Escazú</t>
  </si>
  <si>
    <t>San Jose. Cantón: Escazú. Distrito: Escazú. Centro Comercial Plaza 
Escazú. Local No 7.</t>
  </si>
  <si>
    <t>gmontoya@proyectos.co.c</t>
  </si>
  <si>
    <t>Ahias Steller Porras</t>
  </si>
  <si>
    <t>203340566</t>
  </si>
  <si>
    <t>astellerp@ice.co.cr; astellerp@gmail.com; astellerp@cfia.or.cr</t>
  </si>
  <si>
    <t>8389-8102 / 2234-1591</t>
  </si>
  <si>
    <t>CR90015117320010202167</t>
  </si>
  <si>
    <t>Banco Nacional de Costa Rica</t>
  </si>
  <si>
    <t xml:space="preserve">AHIAS STELLER PORRAS </t>
  </si>
  <si>
    <t xml:space="preserve">203340566 </t>
  </si>
  <si>
    <t>8389-8102</t>
  </si>
  <si>
    <t>De Perimercado, 25 mts Oeste y 175 mts Norte, mano izquierda, Calle La Orquídea, 
Vargas Araya, San Pedro, San José._x000D_</t>
  </si>
  <si>
    <t xml:space="preserve">
astellerp@ice.co.cr astellerp@gmail.co</t>
  </si>
  <si>
    <t>204800509</t>
  </si>
  <si>
    <t>Provincia de Alajuela, cantón de San Ramón, distrito Piedades Sur. Contiguo a la segunda entrada de Bajo Barrantes, a la par de la paradita de buses, sobre a principal.</t>
  </si>
  <si>
    <t>gdelgadohi@gmail.com</t>
  </si>
  <si>
    <t>83486588</t>
  </si>
  <si>
    <t>CR29015202462000095711</t>
  </si>
  <si>
    <t xml:space="preserve"> 8348-6588</t>
  </si>
  <si>
    <t>Alajuela, San Ramón, Piedades Sur.</t>
  </si>
  <si>
    <t>Alajuela, San Ramón, Piedades Sur. Contiguo a la paradita de la segunda entrada a Bajo 
Barrantes</t>
  </si>
  <si>
    <t>114590822</t>
  </si>
  <si>
    <t>Alajuela, Atenas, Atenas centro. 225 metros al Este del Banco Nacional. Tercera casa a mano izquierda</t>
  </si>
  <si>
    <t>cg.rojasrodriguez@outlook.com; cg.rojasrodriguez@gmail.com</t>
  </si>
  <si>
    <t>50165656 / 61933087 / 24467302</t>
  </si>
  <si>
    <t>CR35015102120010293351</t>
  </si>
  <si>
    <t>5016-5656</t>
  </si>
  <si>
    <t>Alajuela.  Atenas.  Atenas</t>
  </si>
  <si>
    <t xml:space="preserve">Provincia: Alajuela. Cantón: Atenas. Distrito: Atenas. Dirección exacta: 225m al Este
de la sucursal del Banco Nacional de Costa Rica. Tercera casa a mano izquierda 
sobre calle sin salida, Atenas centro. </t>
  </si>
  <si>
    <t>cg.rojasrodriguez@outlook.com / cg.rojasrodriguez@gmail.com</t>
  </si>
  <si>
    <t>106930694</t>
  </si>
  <si>
    <t>Heredia, Santo Domingo, Santo Tomás. De la entrada a la Urbanización la Pacífica, 200 metros sur, 100 metros este y 25 metros sur, segunda casa mano derecha</t>
  </si>
  <si>
    <t>orodriguez67@gmail.com</t>
  </si>
  <si>
    <t>83548753 / 22441996</t>
  </si>
  <si>
    <t>CR09015113020010066003</t>
  </si>
  <si>
    <t>Heredia, Santo Domingo, Santo Tomás</t>
  </si>
  <si>
    <t>Heredia, Santo Domingo, Santo Tomás, Urbanización la Pacífica, de la entrada 200 
metros sur, 100 metros este y 25 metros sur, segunda casa mano derecha._x000D_</t>
  </si>
  <si>
    <t>San Vicente, Moravia, San José, contiguo al Instituto Pedagógico Integral,
Condominio La Carreta Casa 2.</t>
  </si>
  <si>
    <t>juritocr@yahoo.com.ar</t>
  </si>
  <si>
    <t>83873571 / 22404251</t>
  </si>
  <si>
    <t>CR86010200009014795436</t>
  </si>
  <si>
    <t>BAC San José</t>
  </si>
  <si>
    <t>San Vicente, Moravia, San José</t>
  </si>
  <si>
    <t xml:space="preserve">San Vicente, Moravia, San José, contiguo al Instituto Pedagógico Integral, 
Condominio La Carreta Casa 2.
</t>
  </si>
  <si>
    <t>San José, Moravia, San Vicente. Contiguo al Colegio Isaac Marti (IPICIM) avenida 71, Condominio La Carreta, casa 2.</t>
  </si>
  <si>
    <t>ing.juliarivera@gmail.com</t>
  </si>
  <si>
    <t>83779159 / 22404251</t>
  </si>
  <si>
    <t>CR25010200009205843563</t>
  </si>
  <si>
    <t>ALEXANDER ANTONIO LEÓN ARAYA</t>
  </si>
  <si>
    <t>204510404</t>
  </si>
  <si>
    <t>Página 2 de 2
Alajuela, San Ramón, Santiago, 150 norte plaza deportes, casa del hidrante.</t>
  </si>
  <si>
    <t>aleon@riograndeingenieria.com</t>
  </si>
  <si>
    <t>88645176 / 24454549</t>
  </si>
  <si>
    <t>CR75015202001090023834</t>
  </si>
  <si>
    <t>Alajuela, San Ramón, Santiago</t>
  </si>
  <si>
    <t>Alajuela, San Ramón, Santiago, 150 norte plaza deportes, casa del hidrante.</t>
  </si>
  <si>
    <t>:
aleon@riograndeingenieria.com</t>
  </si>
  <si>
    <t>105450772</t>
  </si>
  <si>
    <t>Alajuela, Atenas, Atenas, 225m Este del Banco Nacional, Avenida 1</t>
  </si>
  <si>
    <t>grojas@valorisa.net</t>
  </si>
  <si>
    <t>88735656 / 24468244</t>
  </si>
  <si>
    <t>CR48016100068100016448</t>
  </si>
  <si>
    <t>Banco Popular y de Desarrollo Comunal</t>
  </si>
  <si>
    <t>8873-5656</t>
  </si>
  <si>
    <t>Alajuela, Atenas,  Atenas</t>
  </si>
  <si>
    <t>Alajuela, Atenas, distrito Atenas 225m Este del BNCR, sobre Avenida 1.</t>
  </si>
  <si>
    <t xml:space="preserve">
grojas@valorisa.net</t>
  </si>
  <si>
    <t xml:space="preserve">Rolando José Villabos Castro </t>
  </si>
  <si>
    <t>Rolando Villalobos Castro</t>
  </si>
  <si>
    <t>111850511</t>
  </si>
  <si>
    <t>Heredia, Santo Domingo, San Vicente, Residencial Quizarco, Casa N° 28-V, 200
metros al norte y 75 metros al oeste del costado noreste del IPEC.</t>
  </si>
  <si>
    <t>rjvillalobos@cfia.or.cr</t>
  </si>
  <si>
    <t>88415860 / 22448852</t>
  </si>
  <si>
    <t>CR20015106120010153062</t>
  </si>
  <si>
    <t>8841-5860</t>
  </si>
  <si>
    <t>Heredia, Santo Domingo, San Vicente</t>
  </si>
  <si>
    <t>Heredia, Santo Domingo, San Vicente, Residencial Quizarco, 200 metros al norte y 
75 metros al oeste del costado noreste del IPEC Casa No.28-V. _x000D_</t>
  </si>
  <si>
    <t xml:space="preserve">
rjvillalobos@cfia.or.cr </t>
  </si>
  <si>
    <t>ANTONIO MERAYO CALDERÓN</t>
  </si>
  <si>
    <t>01 San José, Cantón: 15 Montes de Oca: Distrito: 01 San Pedro, Dirección: Detrás del Perimercados Vargas Araya, calle sin salida, 75 m norte de la aguja del Guarda, casa dos plantas mano izquierda..</t>
  </si>
  <si>
    <t>amerayo471@gmail.com</t>
  </si>
  <si>
    <t xml:space="preserve">AL DÍA </t>
  </si>
  <si>
    <t>CR65016100024100907225</t>
  </si>
  <si>
    <t>Ronny González
Mora</t>
  </si>
  <si>
    <t>302960878</t>
  </si>
  <si>
    <t>San Juan, La Unión, Tres Ríos (límite con cantón de Curridabat). Urbanización Loma Verde Etapa III, casa 135. Detrás del Walmart de Curridabat</t>
  </si>
  <si>
    <t>rvaluacion@aymsa.net</t>
  </si>
  <si>
    <t>89924015 / 22790831</t>
  </si>
  <si>
    <t>CR32015107520010226302</t>
  </si>
  <si>
    <t>Ignacio E. Rivera Redondo</t>
  </si>
  <si>
    <t>400mts sur de la escuela Pastor Barquero del Barrio Los Ángeles, distrito de Llano Grande, cantón de Cartago, provincia de Cartago .</t>
  </si>
  <si>
    <t>igrivera@cfia.or.cr</t>
  </si>
  <si>
    <t>83948538 / 89531960</t>
  </si>
  <si>
    <t>CR57015202275001338412</t>
  </si>
  <si>
    <t>TINSA Tasaciones Inmobiliarias de Costa Rica S.A</t>
  </si>
  <si>
    <t>Jurídica</t>
  </si>
  <si>
    <t>San José, Santa Ana, Oficentro Plaza Murano piso 2 Oficina 21-5.</t>
  </si>
  <si>
    <t>avaluos@tinsa.cr; mercadeo@tinsa.cr</t>
  </si>
  <si>
    <t>6097 7927 // 4001-8820</t>
  </si>
  <si>
    <t>CR41010200009097451013</t>
  </si>
  <si>
    <t>JONATAN BUSTILLOS ARIAS</t>
  </si>
  <si>
    <t>303680943</t>
  </si>
  <si>
    <t>Cartago, La Unión, San Juan, 600m al sur del Liceo Franco Canadiense, condominio Hacienda Sacramento, casa C-48.</t>
  </si>
  <si>
    <t>jonathan@bustillos.co; jbustillos@cfia.or.cr</t>
  </si>
  <si>
    <t>88435217 / 22728628</t>
  </si>
  <si>
    <t>CR28015107520010397676</t>
  </si>
  <si>
    <t>Álvaro José Torres Garita</t>
  </si>
  <si>
    <t>108370423</t>
  </si>
  <si>
    <t>altoga23@gmail.com</t>
  </si>
  <si>
    <t>88249717 / 22782473</t>
  </si>
  <si>
    <t>CR30015202001037844367.</t>
  </si>
  <si>
    <t>Puntarenas, Esparza, Espíritu Santo, Marañonal, de iglesia Católica 600 Norte Y 75 Oeste</t>
  </si>
  <si>
    <t>wquirosfl@gmail.com</t>
  </si>
  <si>
    <t>83918940 / 26355680 / 2636-8846</t>
  </si>
  <si>
    <t>CR94015102710010021387</t>
  </si>
  <si>
    <t>900080648</t>
  </si>
  <si>
    <t>San José, Moravia, San Vicente, N°25H Residencial Los Colegios, 6
cuadras al este y 25 m sur del Colegio de Agrónomos.</t>
  </si>
  <si>
    <t>gomunoz@cfia.or.cr</t>
  </si>
  <si>
    <t>8938 3224</t>
  </si>
  <si>
    <t>CR32015103620010436114,</t>
  </si>
  <si>
    <t>111090541</t>
  </si>
  <si>
    <t>Cartago, La Unión, San Juan, Condominio Terralta, frente al colegio Anglo, casa #G46.</t>
  </si>
  <si>
    <t>daviduo18@gmail.com</t>
  </si>
  <si>
    <t>89941894 / 22799521</t>
  </si>
  <si>
    <t>CR13015202001212426825</t>
  </si>
  <si>
    <t>Jorge Alberto Bolaños Venegas</t>
  </si>
  <si>
    <t>204590056</t>
  </si>
  <si>
    <t>Alajuela, Grecia, Puente de Piedra, Calle El Raicero, de la Zona Franca Panduit, 1 km al este.</t>
  </si>
  <si>
    <t>albertbol@hotmail.com</t>
  </si>
  <si>
    <t>83733318 / 24448303</t>
  </si>
  <si>
    <t>CR96015100120010441539</t>
  </si>
  <si>
    <t>DICON Deseños y Contrucciones S.A</t>
  </si>
  <si>
    <t>De la Iglesia Católica 100 Este, 200 Norte, Final de Calle Roa, La Ribera de Belén
Heredia.</t>
  </si>
  <si>
    <t>lvargas@constructoradicon.com</t>
  </si>
  <si>
    <t>83223679 / 25606603</t>
  </si>
  <si>
    <t>CR97015119210010001690</t>
  </si>
  <si>
    <t>Error en la firma digital
No indica banco al que pertenece el número de cuenta, se revisa con el registro de proveeduría</t>
  </si>
  <si>
    <t>JOSE GUILLERMO MADRIGAL PASTOR</t>
  </si>
  <si>
    <t>San Jose, Santa Ana, Santa Ana, Residencial Quintas Don Lalo, Condominio Santa Ana Park, B-206 .</t>
  </si>
  <si>
    <t>guimapa@ice.co.cr</t>
  </si>
  <si>
    <t>CR 55016100096100054170</t>
  </si>
  <si>
    <t>No adjunta anexo 1 (declaraciones juradas)</t>
  </si>
  <si>
    <t>Randall Elizondo Murillo</t>
  </si>
  <si>
    <t>502190843</t>
  </si>
  <si>
    <t>Urbanización Montelimar, Calle Blancos, Goicoechea, San Jose. De esquina noroeste de la escuela Santa Mónica 75 metros al norte, calle sin salida, penúltima casa a mano izquierda.</t>
  </si>
  <si>
    <t>elizondomurillo@ice.co.cr</t>
  </si>
  <si>
    <t>83849132 / 22367762</t>
  </si>
  <si>
    <t>CR52015100010011666913</t>
  </si>
  <si>
    <t>106940731</t>
  </si>
  <si>
    <t>Desamparados de Alajuela, Condominio Villa Flores, casa 25, 350 m nor este del Restaurante La carreta.</t>
  </si>
  <si>
    <t>aandersonherrera@gmail.com</t>
  </si>
  <si>
    <t>88456274</t>
  </si>
  <si>
    <t>CR42015202332000109015</t>
  </si>
  <si>
    <t>San José, Desamparados, Calle Fallas, 150m oeste del templo católico, casa a mano izquierda, rótulo Arq. Leila Zúñiga López.</t>
  </si>
  <si>
    <t>leilazuniga@gmail.com</t>
  </si>
  <si>
    <t>8816-9442</t>
  </si>
  <si>
    <t>CR26015104710010014848</t>
  </si>
  <si>
    <t>Adrián Ruilova Rescia</t>
  </si>
  <si>
    <t>105670565</t>
  </si>
  <si>
    <t>aruilova@terraroccia.com; aruilova@cfia.or.cr</t>
  </si>
  <si>
    <t>CR94016100051100304191</t>
  </si>
  <si>
    <t>José Daniel Madrigal Salazar</t>
  </si>
  <si>
    <t>118280892</t>
  </si>
  <si>
    <t>Heredia, Heredia, Ulloa, Condominio Tierras de Café, finca filial Nº 487</t>
  </si>
  <si>
    <t>jdanielms@mapaing.com</t>
  </si>
  <si>
    <t>8557-7634</t>
  </si>
  <si>
    <t>CR51015103720010328388</t>
  </si>
  <si>
    <t>No indica banco al que pertenece el número de cuenta, se revisa con el registro de proveeduría</t>
  </si>
  <si>
    <t>1-1828-0892</t>
  </si>
  <si>
    <t>GIANCARLO FEOLI SOTO</t>
  </si>
  <si>
    <t>San José, mata redonda, sabana sur, de la contraloría general de la república 600m
Sur y 25m Oeste, casa con portón negro a mano izquierda.</t>
  </si>
  <si>
    <t>gfeoli@manifesto.cr; rfeolim@gmail.com</t>
  </si>
  <si>
    <t>8870-0606 y 8844-8787 / 2291-2122</t>
  </si>
  <si>
    <t>MOROSO</t>
  </si>
  <si>
    <t>CR36015108410010009051</t>
  </si>
  <si>
    <t>JOSE MANUEL BLANCO MAZARIEGOS</t>
  </si>
  <si>
    <t>110000156</t>
  </si>
  <si>
    <t>OFICINA DOMICILIADA EN SAN JOSE, GOICOECHEA, CALLE BLANCOS, BARRIO MONTELIMAR, 400 NORTE Y 75 ESTE DE LA BOMBA MONTELIMAR.</t>
  </si>
  <si>
    <t>jblancom@cfia.or.cr</t>
  </si>
  <si>
    <t>8347-1927 / 2240-1686</t>
  </si>
  <si>
    <t>CR09015115220010089949</t>
  </si>
  <si>
    <t>Victor Hugo Rodriguez Centeno</t>
  </si>
  <si>
    <t>501970537</t>
  </si>
  <si>
    <t>San Pablo, San Pablo Condominio Alexa, casa 4A</t>
  </si>
  <si>
    <t>vrc.ins@gmail.com; victorodmo@gmail.com</t>
  </si>
  <si>
    <t>CR71016111096137641026</t>
  </si>
  <si>
    <t xml:space="preserve">ANEXO 4 INGENIEROS CIVILES Y/O CONSTRUCCIÓN </t>
  </si>
  <si>
    <t>OFERTA</t>
  </si>
  <si>
    <t>NOMBRE DEL PROVEEDOR O PROFESIONAL</t>
  </si>
  <si>
    <t>R(I)</t>
  </si>
  <si>
    <t>R(II)</t>
  </si>
  <si>
    <t>CANT DE INSPECCIONES PARA SEGUROS</t>
  </si>
  <si>
    <t>CANT DE AVALUOS</t>
  </si>
  <si>
    <t>PUNTAJE</t>
  </si>
  <si>
    <t>CANT DE METROS CUADRADOS
(PRESUPUESTOS)</t>
  </si>
  <si>
    <t>CURSOS</t>
  </si>
  <si>
    <t>NOTA FINAL</t>
  </si>
  <si>
    <t>DESEMPATE</t>
  </si>
  <si>
    <t>RENGLÓN 1</t>
  </si>
  <si>
    <t>RENGLÓN 5</t>
  </si>
  <si>
    <t>Presenta Marchamo 2022/DOCUMENTO ADJUNTO NO REGISTRA FIRMA DIGITAL</t>
  </si>
  <si>
    <t>San José, Montes de Oca, San Pedro</t>
  </si>
  <si>
    <t>Detrás de Perimercados, Vargas Araya, calle sin salida, 75 m norte de la aguja del Guarda, casa dos plantas mano izquierda</t>
  </si>
  <si>
    <t>Pendiente DEKRA y marchamo</t>
  </si>
  <si>
    <t>Cartago, La Unión, Tres Ríos</t>
  </si>
  <si>
    <t>Urbanización Loma Verde Etapa III, casa 135. Detrás del Walmart de Curridabat</t>
  </si>
  <si>
    <t>Cartago, Cartago, Llano Grande</t>
  </si>
  <si>
    <t>San José, Perez Zeledón</t>
  </si>
  <si>
    <t>Guadalupe de Rivas</t>
  </si>
  <si>
    <t>bryan.piedra@tinsa.cr</t>
  </si>
  <si>
    <t>Alajuela, Grecia, San Roque</t>
  </si>
  <si>
    <t>Barrio Latino</t>
  </si>
  <si>
    <t>laura.alvarado@tinsa.cr</t>
  </si>
  <si>
    <t>Cartago, La Unión, San Juan</t>
  </si>
  <si>
    <t>Condominio Hacienda Sacramento 48C</t>
  </si>
  <si>
    <t>200 metros oeste y 200 metros sur del cementerio</t>
  </si>
  <si>
    <t>Puntarenas, Esparza, Espíritu Santo</t>
  </si>
  <si>
    <t>1 km norte del BCR Esparza</t>
  </si>
  <si>
    <t>San José, Moravia</t>
  </si>
  <si>
    <t>Condominio Terralta</t>
  </si>
  <si>
    <t>Alajuela, Grecia, Puente Piedra</t>
  </si>
  <si>
    <t>Calle Raicero, 1 km al este de Zona Franca Panduit</t>
  </si>
  <si>
    <t>Presenta marchamo 2022</t>
  </si>
  <si>
    <t>Heredia, Heredia, Heredia</t>
  </si>
  <si>
    <t>Frente a la Universidad Hispanoamericana</t>
  </si>
  <si>
    <t>wvargas@cfia.or.cr</t>
  </si>
  <si>
    <t>Heredia, Flores, San Joaquín</t>
  </si>
  <si>
    <t>Condominio Valle de Eucaliptos</t>
  </si>
  <si>
    <t xml:space="preserve"> 8391-0249 / 8391-0249</t>
  </si>
  <si>
    <t>Residencial Quintas Don Lalo, Condominio Santa Ana Park, No B-206.</t>
  </si>
  <si>
    <t>8384 - 9132</t>
  </si>
  <si>
    <t>San José,
Goicoechea, Calle
Blancos</t>
  </si>
  <si>
    <t>Condominio Villa Flores, casa 25, Desamparados de Alajuela.</t>
  </si>
  <si>
    <t>San José, Desamparados, Calle Fallas, 150m oeste del templo católico, casa a  mano izquierda, rótulo Arq. Leila Zúñiga López.</t>
  </si>
  <si>
    <t>San Jose, San Jose, Pavas</t>
  </si>
  <si>
    <t xml:space="preserve"> La Geroma, Calle #94, entre Avenidas #35 y #37 
Rohrmoser, de la Esquina Sureste del Instituto Franklin Chang, 300 metros al Este, 
25 metros al Norte, tercera casa mano izquierda, color azul, dos plantas.</t>
  </si>
  <si>
    <t>aruilova@terraroccia.com, aruilova@cfia.or.cr</t>
  </si>
  <si>
    <t>Heredia, distrito: Ulloa, Condominio Tierras de Café, 
casa Nº 487</t>
  </si>
  <si>
    <t>8844-8787</t>
  </si>
  <si>
    <t>rfeolim@gmail.com</t>
  </si>
  <si>
    <t>8870-0606</t>
  </si>
  <si>
    <t>Santa Ana</t>
  </si>
  <si>
    <t>gfeoli@manifesto.cr</t>
  </si>
  <si>
    <t>8347-1927</t>
  </si>
  <si>
    <t>Montelimar, Calle Blancos, Goicoechea, San José, de la Bomba Montelimar 400 metros al Norte y 75 metros al Este</t>
  </si>
  <si>
    <t>Heredia, San Pablo, San pablo</t>
  </si>
  <si>
    <t>San Pablo Condominio Alexa, casa 4A</t>
  </si>
  <si>
    <t>vrc.ins@gmail.com /victorodmo@gmail.com</t>
  </si>
  <si>
    <t>Total de requisitos presentados de 12</t>
  </si>
  <si>
    <t xml:space="preserve">DICON Deseños y Contrucciones S.A (Walter Vargas Benavides) </t>
  </si>
  <si>
    <t xml:space="preserve">Manifesto Construcción LTDA (Rodolfo Feoli Mandas) </t>
  </si>
  <si>
    <t xml:space="preserve">Manifesto Construcción LTDA (Giancarlo Feoli Soto) </t>
  </si>
  <si>
    <t>406 casos</t>
  </si>
  <si>
    <t>283 casos</t>
  </si>
  <si>
    <t>209 casos</t>
  </si>
  <si>
    <t>86 casos</t>
  </si>
  <si>
    <t>CANT DE INSPECCIONES PARA SEGUROS
NUESTRO RESPALDO</t>
  </si>
  <si>
    <t>CANT INSPEC EN OFERTA</t>
  </si>
  <si>
    <t>no aporta</t>
  </si>
  <si>
    <t xml:space="preserve">Rio Grande Ingieniería S.A (Alexander Antonio León Araya) </t>
  </si>
  <si>
    <t>TINSA Tasaciones Inmobiliarias de Costa Rica S.A (Ing. Bryan Piedra Mora)</t>
  </si>
  <si>
    <t xml:space="preserve">Sin registros en SICI e IREA </t>
  </si>
  <si>
    <t xml:space="preserve">TINSA Tasaciones Inmobiliarias de Costa Rica S.A (Ing. Laura Alvarado Vega) </t>
  </si>
  <si>
    <t>curso de presupuestos</t>
  </si>
  <si>
    <t xml:space="preserve">DICON Deseños y Contrucciones S.A (Luis Vargas Fonseca) </t>
  </si>
  <si>
    <t>Leila Zúñiga López (NO APLICA ES ARQUITECTO)</t>
  </si>
  <si>
    <t>84 casos</t>
  </si>
  <si>
    <t>A</t>
  </si>
  <si>
    <t>Calificación Final</t>
  </si>
  <si>
    <t>(NO APLICA ES ARQUITECTO)</t>
  </si>
  <si>
    <t>no aporta cursos</t>
  </si>
  <si>
    <t>no aporta CANT DE METROS CUADRADOS
(PRESUPUESTOS)</t>
  </si>
  <si>
    <t>no adjudicado</t>
  </si>
  <si>
    <t>No adjudicado</t>
  </si>
  <si>
    <t>si</t>
  </si>
  <si>
    <t>La calificación obtenida no fue suficiente para alcanzar un cupo en el renglón ofertado.</t>
  </si>
  <si>
    <t>En resumen</t>
  </si>
  <si>
    <t>en evaluación</t>
  </si>
  <si>
    <t>CUMPLE</t>
  </si>
  <si>
    <t>NO APORTA COPIA DE LA CÉDULA (SE UBICA QUE EN EL CONCURSO ANTERIOR SI LA APORTÓ VALIDAR SI SE PUEDE UTILIZAR)
NO INDICA DATOS DE LA CUENTA Y LA ENTIDAD BANCARIA SE TOMA DE LOS REGISTROS DE PROVEEDURÍA</t>
  </si>
  <si>
    <t>NO CUMPLE</t>
  </si>
  <si>
    <t>DOCUMENTO ADJUNTO NO REGISTRA FIRMA DIGITAL (APARENTEMENTE AL CONSOLIDARLO EN UN SOLO PDF PERDIÓ SU VALIDEZ)
NO INDICA BANCO AL QUE PERTENECE LA CUENTA (SE REVISA EL REGISTRADO EN PROVEEDURÍA DE LA OFERTA 2022PP-000004)</t>
  </si>
  <si>
    <t>Documento adjunto no registra firma digital (aparentemente al consolidarlo en un solo pdf perdió su validez)
No indica banco al que pertenece la cuenta (se revisa el registrado en proveeduría de la oferta 2022pp-000004) 
Presenta marchamo 2022
Documento adjunto no registra firma digital</t>
  </si>
  <si>
    <t>Error en la firma digital
No indica banco al que pertenece el número de cuenta (se revisa con el registro de proveeduría)</t>
  </si>
  <si>
    <t>RENGLÓN ADJUDICADO</t>
  </si>
  <si>
    <t xml:space="preserve">DICON Deseños y Construcciones S.A (Walter Vargas Benavides) </t>
  </si>
  <si>
    <t>No aporta anexo 1
No aporta anexo 2 (los datos son tomados del registro de la proveeduría y otros sustraídos de la oferta) 
Dekra valido hasta agosto 2023.</t>
  </si>
  <si>
    <t>Urbanización, Montelimar, 75 metros norte de la escuela Santa Mónica, penúltima casa a mano izquierda</t>
  </si>
  <si>
    <t>Heredia, Heredia, Ulloa</t>
  </si>
  <si>
    <t>Marchamo, RTV, No indica banco al que pertenece el número de cuenta, se revisa con el registro de proveeduría</t>
  </si>
  <si>
    <t>NO APORTA EL ANEXO 1 (VERSIÓN ACTUAL)
REVISAR CASO DE MH (debe presentar estado actual )</t>
  </si>
  <si>
    <t>San Jose, San Jose, Santa Ana</t>
  </si>
  <si>
    <t>Marchamo, RTV, NO APORTA EL ANEXO 1 (VERSIÓN ACTUAL)
REVISAR CASO DE MH</t>
  </si>
  <si>
    <t>San Jose, San jose, Escazu</t>
  </si>
  <si>
    <t>Escazú</t>
  </si>
  <si>
    <t xml:space="preserve"> Alajuela, Alajuela, Guácima, Ciudad Hacienda Los Reyes, Av. La
Coyotera, casa 172-B .</t>
  </si>
  <si>
    <t>Domicilio: Alajuela, Alajuela, Guácima, Ciudad Hacienda Los Reyes, Av. La
Coyotera, casa 172-B .</t>
  </si>
  <si>
    <t>San José, Santa Ana, Santa Ana</t>
  </si>
  <si>
    <t>Alajuela, Alajuela, Desamparados</t>
  </si>
  <si>
    <t>Marchamo, RTV</t>
  </si>
  <si>
    <t>San José, Desamparados, Desamparados</t>
  </si>
  <si>
    <t>CARTAGO, LA UNIÓN, TRES RIOS, 200 METROS OESTE Y 200 METROS SUR DEL CEMENTERIO, CALLE VARGAS, CASA COLOR CREMA.</t>
  </si>
  <si>
    <t>San José, Central, Pavas, La Geroma, Rorhmoser, de la Esquina Sureste del Instituto Franklin Chang, 300 metros al Este, 25 metros al Norte, tercera casa mano izquierda, color azul.</t>
  </si>
  <si>
    <t>San jose, Goicochea, Calle Blancos</t>
  </si>
  <si>
    <t>Revisión Vehicular, marchamo</t>
  </si>
  <si>
    <t>NO APORTA ANEXO 1
NO APORTA ANEXO 2 (LOS DATOS SON TOMADOS DEL REGISTRO DE LA PROVEEDURÍA Y OTROS SUSTRAÍDOS DE LA OFERTA)</t>
  </si>
  <si>
    <t xml:space="preserve"> Lat. 9.960235° Long -84.056745°</t>
  </si>
  <si>
    <t>Dekra valido hasta ago 2023, NO APORTA ANEXO 1
NO APORTA ANEXO 2 (LOS DATOS SON TOMADOS DEL REGISTRO DE LA PROVEEDURÍA Y OTROS SUSTRAÍDOS DE LA OFERTA)</t>
  </si>
  <si>
    <t>EVALUACIÓN DE OFERTAS DE PROVEEDORES</t>
  </si>
  <si>
    <t>CÓDIGO- FI-F-071</t>
  </si>
  <si>
    <t>Prov.</t>
  </si>
  <si>
    <t>NUMERO DE CONTRATACIÓN</t>
  </si>
  <si>
    <t>VERSIÓN 1</t>
  </si>
  <si>
    <t>Tipo de Identificación Física/Jurídica</t>
  </si>
  <si>
    <t>Numero de Cedula Física/Jurídica</t>
  </si>
  <si>
    <t>No haber presentado sanciones en los últimos 5 años</t>
  </si>
  <si>
    <t>Número de doc. GC</t>
  </si>
  <si>
    <t>San José, Montes de Oca, San Pedro, Vargas Araya, Calle La Orquídea, 25 mts Oeste y 175 mts Norte de Perimercado.</t>
  </si>
  <si>
    <t>San José, San Pedro, Vargas Araya</t>
  </si>
  <si>
    <t>NO APORTA EL ANEXO 1 (DJ VERSIÓN ACTUAL) Inopia Art 135</t>
  </si>
  <si>
    <t xml:space="preserve">400 mts sur de la Escuela Pastor Barquero del Bo Los Ángeles, 2da casa al sur de Agro comercial del Sucro. </t>
  </si>
  <si>
    <t>Pendiente DEKRA y marchamo, Certificación CFIA no especifica los 5 años sin sanciones, NO APORTA EL ANEXO 1 (VERSIÓN ACTUAL)</t>
  </si>
  <si>
    <t>NO APORTA EL ANEXO 1 ( DJ VERSIÓN ACTUAL)</t>
  </si>
  <si>
    <t>No aporta el anexo 1 (declaración jurada versión actual) 
Pendiente Dekra y marchamo
Certificación CFIA no especifica los 5 años sin sanciones</t>
  </si>
  <si>
    <t>Pendiente Dekra y marchamo</t>
  </si>
  <si>
    <t xml:space="preserve">No indica banco al que pertenece el número de cuenta.(Se revisa con el registro de proveeduría) 
Pendiente Dekra y marchamo </t>
  </si>
  <si>
    <t>No aporta el anexo 1 (versión actual)
Debe presentar estado actual del trámite en el Ministerio de Hacienda relacionado a los impuestos. 
Pendiente Dekra y marchamo</t>
  </si>
  <si>
    <t>No aporta el anexo 1 (Declaración Jurada versión actual) 
Pendiente Dekra y marchamo
Certificación CFIA no especifica los 5 años sin sanciones</t>
  </si>
  <si>
    <t>RENGLÓN PRIMARIO</t>
  </si>
  <si>
    <t>RENGLÓN SECUNDARIO</t>
  </si>
  <si>
    <t>PENDIENTES</t>
  </si>
  <si>
    <t>RAZÓN POR LA QUE NO SE ADJUDICA</t>
  </si>
  <si>
    <t>DICON Deseños y Construcciones S.A 
(Luis Vargas Fonseca)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</si>
</sst>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u/>
      <sz val="11"/>
      <color theme="10"/>
      <name val="Calibri"/>
      <family val="2"/>
      <scheme val="minor"/>
    </font>
    <font>
      <b/>
      <sz val="11"/>
      <color theme="0"/>
      <name val="Calibri"/>
      <family val="2"/>
      <scheme val="minor"/>
    </font>
    <font>
      <sz val="11"/>
      <color rgb="FF000000"/>
      <name val="Calibri"/>
      <family val="2"/>
      <scheme val="minor"/>
    </font>
    <font>
      <sz val="9"/>
      <color rgb="FF242424"/>
      <name val="Segoe UI"/>
      <family val="2"/>
    </font>
    <font>
      <sz val="8"/>
      <name val="Calibri"/>
      <family val="2"/>
      <scheme val="minor"/>
    </font>
    <font>
      <b/>
      <sz val="11"/>
      <name val="Calibri"/>
      <family val="2"/>
      <scheme val="minor"/>
    </font>
    <font>
      <b/>
      <sz val="24"/>
      <color theme="0"/>
      <name val="Calibri"/>
      <family val="2"/>
      <scheme val="minor"/>
    </font>
    <font>
      <sz val="11"/>
      <name val="Arial"/>
      <family val="2"/>
    </font>
    <font>
      <b/>
      <sz val="8"/>
      <color theme="0"/>
      <name val="Arial"/>
      <family val="2"/>
    </font>
    <font>
      <sz val="8"/>
      <color theme="1"/>
      <name val="Arial"/>
      <family val="2"/>
    </font>
    <font>
      <sz val="8"/>
      <name val="Arial"/>
      <family val="2"/>
    </font>
    <font>
      <sz val="11"/>
      <color rgb="FF000000"/>
      <name val="Calibri"/>
      <family val="2"/>
    </font>
    <font>
      <sz val="11"/>
      <name val="Calibri"/>
      <family val="2"/>
    </font>
    <font>
      <sz val="11"/>
      <color rgb="FF444444"/>
      <name val="Calibri"/>
      <family val="2"/>
      <charset val="1"/>
    </font>
    <font>
      <b/>
      <sz val="48"/>
      <color theme="0" tint="-4.9989318521683403E-2"/>
      <name val="Calibri"/>
      <family val="2"/>
      <scheme val="minor"/>
    </font>
    <font>
      <sz val="20"/>
      <name val="Calibri"/>
      <family val="2"/>
      <scheme val="minor"/>
    </font>
    <font>
      <b/>
      <sz val="9"/>
      <color theme="0"/>
      <name val="Calibri"/>
      <family val="2"/>
      <scheme val="minor"/>
    </font>
    <font>
      <sz val="9"/>
      <name val="Calibri"/>
      <family val="2"/>
      <scheme val="minor"/>
    </font>
    <font>
      <sz val="11"/>
      <color rgb="FF242424"/>
      <name val="Segoe UI"/>
      <family val="2"/>
    </font>
    <font>
      <sz val="14"/>
      <color theme="0"/>
      <name val="Calibri"/>
      <family val="2"/>
      <scheme val="minor"/>
    </font>
    <font>
      <b/>
      <sz val="10"/>
      <color theme="0"/>
      <name val="Arial"/>
      <family val="2"/>
    </font>
    <font>
      <b/>
      <sz val="10"/>
      <color theme="1"/>
      <name val="Arial"/>
      <family val="2"/>
    </font>
    <font>
      <sz val="10"/>
      <color theme="1"/>
      <name val="Arial"/>
      <family val="2"/>
    </font>
    <font>
      <b/>
      <sz val="10"/>
      <color rgb="FF0070C0"/>
      <name val="Arial"/>
      <family val="2"/>
    </font>
    <font>
      <b/>
      <sz val="10"/>
      <color rgb="FF000000"/>
      <name val="Arial"/>
      <family val="2"/>
    </font>
    <font>
      <sz val="10"/>
      <color theme="0"/>
      <name val="Arial"/>
      <family val="2"/>
    </font>
    <font>
      <b/>
      <sz val="10"/>
      <color theme="8"/>
      <name val="Arial"/>
      <family val="2"/>
    </font>
    <font>
      <sz val="8"/>
      <color theme="1"/>
      <name val="Calibri"/>
      <family val="2"/>
      <scheme val="minor"/>
    </font>
    <font>
      <sz val="12"/>
      <name val="Calibri"/>
      <family val="2"/>
      <scheme val="minor"/>
    </font>
    <font>
      <b/>
      <sz val="8"/>
      <color theme="0"/>
      <name val="Calibri"/>
      <family val="2"/>
      <scheme val="minor"/>
    </font>
  </fonts>
  <fills count="19">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rgb="FFA752D6"/>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4" tint="-0.499984740745262"/>
        <bgColor indexed="64"/>
      </patternFill>
    </fill>
    <fill>
      <patternFill patternType="solid">
        <fgColor rgb="FF943838"/>
        <bgColor indexed="64"/>
      </patternFill>
    </fill>
    <fill>
      <patternFill patternType="solid">
        <fgColor rgb="FFDDEBF7"/>
        <bgColor rgb="FFDDEBF7"/>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rgb="FF000000"/>
      </bottom>
      <diagonal/>
    </border>
  </borders>
  <cellStyleXfs count="4">
    <xf numFmtId="0" fontId="0"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cellStyleXfs>
  <cellXfs count="235">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0" fontId="4" fillId="0" borderId="1" xfId="2" applyFill="1" applyBorder="1" applyAlignment="1">
      <alignment horizontal="center" vertical="center"/>
    </xf>
    <xf numFmtId="49"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0" fillId="0" borderId="2" xfId="0" applyBorder="1" applyAlignment="1">
      <alignment horizontal="left" vertical="center"/>
    </xf>
    <xf numFmtId="0" fontId="6" fillId="0" borderId="2" xfId="0" applyFont="1" applyBorder="1" applyAlignment="1">
      <alignment horizontal="left" vertic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Border="1" applyAlignment="1">
      <alignment horizontal="left" vertical="center"/>
    </xf>
    <xf numFmtId="0" fontId="0" fillId="0" borderId="1" xfId="0" applyBorder="1" applyAlignment="1">
      <alignment horizontal="center" vertical="center" wrapText="1"/>
    </xf>
    <xf numFmtId="0" fontId="9" fillId="7" borderId="16" xfId="0" applyFont="1" applyFill="1" applyBorder="1" applyAlignment="1">
      <alignment vertical="top" wrapText="1"/>
    </xf>
    <xf numFmtId="0" fontId="9" fillId="7" borderId="16" xfId="0" applyFont="1" applyFill="1" applyBorder="1" applyAlignment="1">
      <alignment vertical="top"/>
    </xf>
    <xf numFmtId="0" fontId="9" fillId="7" borderId="17" xfId="0" applyFont="1" applyFill="1" applyBorder="1" applyAlignment="1">
      <alignment vertical="top"/>
    </xf>
    <xf numFmtId="0" fontId="9" fillId="7" borderId="0" xfId="0" applyFont="1" applyFill="1" applyAlignment="1">
      <alignment vertical="top"/>
    </xf>
    <xf numFmtId="0" fontId="9" fillId="7" borderId="18" xfId="0" applyFont="1" applyFill="1" applyBorder="1" applyAlignment="1">
      <alignment vertical="top"/>
    </xf>
    <xf numFmtId="0" fontId="5" fillId="8" borderId="3" xfId="0" applyFont="1" applyFill="1" applyBorder="1"/>
    <xf numFmtId="0" fontId="5" fillId="8" borderId="19" xfId="0" applyFont="1" applyFill="1" applyBorder="1"/>
    <xf numFmtId="0" fontId="11" fillId="0" borderId="1" xfId="0" applyFont="1" applyBorder="1" applyAlignment="1">
      <alignment horizontal="left" vertical="center"/>
    </xf>
    <xf numFmtId="0" fontId="2" fillId="0" borderId="5" xfId="0" applyFont="1" applyBorder="1" applyAlignment="1">
      <alignment horizontal="center" vertical="center"/>
    </xf>
    <xf numFmtId="0" fontId="4" fillId="0" borderId="5" xfId="2" applyFill="1" applyBorder="1" applyAlignment="1">
      <alignment horizontal="center" vertical="center"/>
    </xf>
    <xf numFmtId="0" fontId="0" fillId="0" borderId="5" xfId="0" applyBorder="1" applyAlignment="1">
      <alignment horizontal="center" vertical="center"/>
    </xf>
    <xf numFmtId="0" fontId="2" fillId="0" borderId="20" xfId="0" applyFont="1" applyBorder="1" applyAlignment="1">
      <alignment horizontal="center" vertical="center"/>
    </xf>
    <xf numFmtId="0" fontId="0" fillId="0" borderId="0" xfId="0" applyAlignment="1">
      <alignment horizontal="left"/>
    </xf>
    <xf numFmtId="20" fontId="2" fillId="0" borderId="1" xfId="0" applyNumberFormat="1" applyFont="1" applyBorder="1" applyAlignment="1">
      <alignment horizontal="center" vertical="center"/>
    </xf>
    <xf numFmtId="0" fontId="2" fillId="0" borderId="4" xfId="0" applyFont="1" applyBorder="1" applyAlignment="1">
      <alignment horizontal="center" vertical="center"/>
    </xf>
    <xf numFmtId="14" fontId="5" fillId="8" borderId="3" xfId="0" applyNumberFormat="1" applyFont="1" applyFill="1" applyBorder="1"/>
    <xf numFmtId="14" fontId="2" fillId="0" borderId="1" xfId="0" applyNumberFormat="1" applyFont="1" applyBorder="1" applyAlignment="1">
      <alignment horizontal="center" vertical="center"/>
    </xf>
    <xf numFmtId="14" fontId="0" fillId="0" borderId="0" xfId="0" applyNumberFormat="1"/>
    <xf numFmtId="0" fontId="12" fillId="2" borderId="1" xfId="1" applyFont="1" applyFill="1" applyBorder="1" applyAlignment="1">
      <alignment horizontal="center" vertical="center" wrapText="1"/>
    </xf>
    <xf numFmtId="14" fontId="12" fillId="2" borderId="1" xfId="1"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0" fontId="13" fillId="0" borderId="0" xfId="0" applyFont="1" applyAlignment="1">
      <alignment horizontal="center" vertical="center"/>
    </xf>
    <xf numFmtId="0" fontId="14" fillId="0" borderId="1" xfId="0" applyFont="1" applyBorder="1" applyAlignment="1">
      <alignment horizontal="left" vertical="center"/>
    </xf>
    <xf numFmtId="14" fontId="14" fillId="0" borderId="1" xfId="0" applyNumberFormat="1" applyFont="1" applyBorder="1" applyAlignment="1">
      <alignment horizontal="center" vertical="center"/>
    </xf>
    <xf numFmtId="20" fontId="14" fillId="0" borderId="1" xfId="0" applyNumberFormat="1"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1" fontId="14" fillId="0" borderId="1" xfId="0" applyNumberFormat="1" applyFont="1" applyBorder="1" applyAlignment="1">
      <alignment horizontal="left" vertical="center"/>
    </xf>
    <xf numFmtId="20" fontId="13" fillId="0" borderId="1" xfId="0" applyNumberFormat="1" applyFont="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left" wrapText="1"/>
    </xf>
    <xf numFmtId="0" fontId="0" fillId="0" borderId="1" xfId="0" applyBorder="1" applyAlignment="1">
      <alignment vertical="center" wrapText="1"/>
    </xf>
    <xf numFmtId="0" fontId="9" fillId="7" borderId="0" xfId="0" applyFont="1" applyFill="1" applyAlignment="1">
      <alignment vertical="top" wrapText="1"/>
    </xf>
    <xf numFmtId="0" fontId="4" fillId="0" borderId="1" xfId="2" applyFill="1" applyBorder="1" applyAlignment="1">
      <alignment horizontal="center" vertical="center" wrapText="1"/>
    </xf>
    <xf numFmtId="0" fontId="4" fillId="0" borderId="1" xfId="2" applyNumberFormat="1" applyFill="1" applyBorder="1" applyAlignment="1">
      <alignment horizontal="center" vertical="center" wrapText="1"/>
    </xf>
    <xf numFmtId="0" fontId="0" fillId="0" borderId="0" xfId="0" applyAlignment="1">
      <alignment wrapText="1"/>
    </xf>
    <xf numFmtId="20" fontId="0" fillId="0" borderId="1" xfId="0" applyNumberFormat="1" applyBorder="1" applyAlignment="1">
      <alignment horizontal="center" vertical="center"/>
    </xf>
    <xf numFmtId="0" fontId="11" fillId="0" borderId="1" xfId="0" applyFont="1" applyBorder="1" applyAlignment="1">
      <alignment horizontal="left" vertical="center" wrapText="1"/>
    </xf>
    <xf numFmtId="0" fontId="2" fillId="0" borderId="17" xfId="0" applyFont="1" applyBorder="1" applyAlignment="1">
      <alignment horizontal="center" vertical="center"/>
    </xf>
    <xf numFmtId="14" fontId="2" fillId="0" borderId="5" xfId="0" applyNumberFormat="1" applyFont="1" applyBorder="1" applyAlignment="1">
      <alignment horizontal="center" vertical="center"/>
    </xf>
    <xf numFmtId="20" fontId="2" fillId="0" borderId="5" xfId="0" applyNumberFormat="1" applyFont="1" applyBorder="1" applyAlignment="1">
      <alignment horizontal="center" vertical="center"/>
    </xf>
    <xf numFmtId="0" fontId="16" fillId="10" borderId="1" xfId="0" applyFont="1" applyFill="1" applyBorder="1"/>
    <xf numFmtId="0" fontId="16" fillId="0" borderId="1" xfId="0" applyFont="1" applyBorder="1"/>
    <xf numFmtId="0" fontId="4" fillId="0" borderId="1" xfId="3" applyFill="1" applyBorder="1" applyAlignment="1">
      <alignment horizontal="center" vertical="center"/>
    </xf>
    <xf numFmtId="0" fontId="4" fillId="0" borderId="1" xfId="3" applyFill="1" applyBorder="1" applyAlignment="1">
      <alignment horizontal="center" vertical="center" wrapText="1"/>
    </xf>
    <xf numFmtId="0" fontId="0" fillId="0" borderId="0" xfId="0" applyAlignment="1">
      <alignment horizontal="center"/>
    </xf>
    <xf numFmtId="0" fontId="9" fillId="7" borderId="16" xfId="0" applyFont="1" applyFill="1" applyBorder="1" applyAlignment="1">
      <alignment horizontal="center" vertical="top" wrapText="1"/>
    </xf>
    <xf numFmtId="0" fontId="9" fillId="7" borderId="0" xfId="0" applyFont="1" applyFill="1" applyAlignment="1">
      <alignment horizontal="center" vertical="top" wrapText="1"/>
    </xf>
    <xf numFmtId="0" fontId="0" fillId="0" borderId="0" xfId="0" applyAlignment="1">
      <alignment horizontal="center" wrapText="1"/>
    </xf>
    <xf numFmtId="0" fontId="5" fillId="8" borderId="3" xfId="0" applyFont="1" applyFill="1" applyBorder="1" applyAlignment="1">
      <alignment horizontal="center"/>
    </xf>
    <xf numFmtId="0" fontId="9" fillId="7" borderId="16" xfId="0" applyFont="1" applyFill="1" applyBorder="1" applyAlignment="1">
      <alignment horizontal="center" vertical="top"/>
    </xf>
    <xf numFmtId="0" fontId="9" fillId="7" borderId="0" xfId="0" applyFont="1" applyFill="1" applyAlignment="1">
      <alignment horizontal="center" vertical="top"/>
    </xf>
    <xf numFmtId="0" fontId="18" fillId="3" borderId="0" xfId="0" applyFont="1" applyFill="1" applyAlignment="1">
      <alignment vertical="top"/>
    </xf>
    <xf numFmtId="0" fontId="20" fillId="2" borderId="1" xfId="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1" fillId="2" borderId="0" xfId="0" applyFont="1" applyFill="1" applyAlignment="1">
      <alignment horizontal="center" wrapText="1"/>
    </xf>
    <xf numFmtId="0" fontId="24" fillId="2" borderId="5" xfId="0" applyFont="1" applyFill="1" applyBorder="1" applyAlignment="1">
      <alignment horizontal="center" vertical="center" wrapText="1"/>
    </xf>
    <xf numFmtId="0" fontId="25" fillId="12" borderId="1" xfId="0" applyFont="1" applyFill="1" applyBorder="1" applyAlignment="1">
      <alignment horizontal="left"/>
    </xf>
    <xf numFmtId="0" fontId="26" fillId="0" borderId="1" xfId="0" applyFont="1" applyBorder="1" applyAlignment="1">
      <alignment horizontal="center"/>
    </xf>
    <xf numFmtId="0" fontId="25" fillId="0" borderId="1" xfId="0" applyFont="1" applyBorder="1" applyAlignment="1">
      <alignment horizontal="left"/>
    </xf>
    <xf numFmtId="0" fontId="26" fillId="13" borderId="6" xfId="0" applyFont="1" applyFill="1" applyBorder="1" applyAlignment="1">
      <alignment horizontal="left"/>
    </xf>
    <xf numFmtId="0" fontId="26" fillId="0" borderId="6" xfId="0" applyFont="1" applyBorder="1" applyAlignment="1">
      <alignment horizontal="left"/>
    </xf>
    <xf numFmtId="0" fontId="26" fillId="0" borderId="6" xfId="0" applyFont="1" applyBorder="1" applyAlignment="1">
      <alignment horizontal="center"/>
    </xf>
    <xf numFmtId="0" fontId="27" fillId="0" borderId="6" xfId="0" applyFont="1" applyBorder="1" applyAlignment="1">
      <alignment horizontal="center"/>
    </xf>
    <xf numFmtId="0" fontId="26" fillId="14" borderId="6" xfId="0" applyFont="1" applyFill="1" applyBorder="1" applyAlignment="1">
      <alignment horizontal="center"/>
    </xf>
    <xf numFmtId="0" fontId="25" fillId="0" borderId="6" xfId="0" applyFont="1" applyBorder="1" applyAlignment="1">
      <alignment horizontal="center"/>
    </xf>
    <xf numFmtId="0" fontId="26" fillId="13" borderId="1" xfId="0" applyFont="1" applyFill="1" applyBorder="1" applyAlignment="1">
      <alignment horizontal="left"/>
    </xf>
    <xf numFmtId="0" fontId="26" fillId="0" borderId="1" xfId="0" applyFont="1" applyBorder="1" applyAlignment="1">
      <alignment horizontal="left"/>
    </xf>
    <xf numFmtId="0" fontId="26" fillId="15" borderId="1" xfId="0" applyFont="1" applyFill="1" applyBorder="1" applyAlignment="1">
      <alignment horizontal="center"/>
    </xf>
    <xf numFmtId="0" fontId="27" fillId="0" borderId="1" xfId="0" applyFont="1" applyBorder="1" applyAlignment="1">
      <alignment horizontal="center"/>
    </xf>
    <xf numFmtId="0" fontId="26" fillId="14" borderId="1" xfId="0" applyFont="1" applyFill="1" applyBorder="1" applyAlignment="1">
      <alignment horizontal="center"/>
    </xf>
    <xf numFmtId="0" fontId="27"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16" borderId="22" xfId="0" applyFont="1" applyFill="1" applyBorder="1" applyAlignment="1">
      <alignment horizontal="center"/>
    </xf>
    <xf numFmtId="0" fontId="26" fillId="0" borderId="0" xfId="0" applyFont="1" applyAlignment="1">
      <alignment horizontal="left"/>
    </xf>
    <xf numFmtId="0" fontId="26" fillId="16" borderId="1" xfId="0" applyFont="1" applyFill="1" applyBorder="1" applyAlignment="1">
      <alignment horizontal="center"/>
    </xf>
    <xf numFmtId="0" fontId="25" fillId="17" borderId="1" xfId="0" applyFont="1" applyFill="1" applyBorder="1" applyAlignment="1">
      <alignment horizontal="left"/>
    </xf>
    <xf numFmtId="0" fontId="25" fillId="0" borderId="1" xfId="0" applyFont="1" applyBorder="1" applyAlignment="1">
      <alignment horizontal="center"/>
    </xf>
    <xf numFmtId="0" fontId="25" fillId="18" borderId="1" xfId="0" applyFont="1" applyFill="1" applyBorder="1" applyAlignment="1">
      <alignment horizontal="center"/>
    </xf>
    <xf numFmtId="0" fontId="26" fillId="18" borderId="1" xfId="0" applyFont="1" applyFill="1" applyBorder="1" applyAlignment="1">
      <alignment horizontal="center"/>
    </xf>
    <xf numFmtId="0" fontId="26" fillId="0" borderId="1" xfId="0" applyFont="1" applyBorder="1" applyAlignment="1">
      <alignment horizontal="center" vertical="center" wrapText="1"/>
    </xf>
    <xf numFmtId="0" fontId="25" fillId="5" borderId="1" xfId="0" applyFont="1" applyFill="1" applyBorder="1" applyAlignment="1">
      <alignment horizontal="center"/>
    </xf>
    <xf numFmtId="0" fontId="26" fillId="5" borderId="1" xfId="0" applyFont="1" applyFill="1" applyBorder="1" applyAlignment="1">
      <alignment horizontal="center" vertical="center" wrapText="1"/>
    </xf>
    <xf numFmtId="0" fontId="28" fillId="0" borderId="1" xfId="0" applyFont="1" applyBorder="1" applyAlignment="1">
      <alignment horizontal="center"/>
    </xf>
    <xf numFmtId="0" fontId="29" fillId="9" borderId="1" xfId="0" applyFont="1" applyFill="1" applyBorder="1" applyAlignment="1">
      <alignment horizontal="left"/>
    </xf>
    <xf numFmtId="0" fontId="29" fillId="9" borderId="1" xfId="0" applyFont="1" applyFill="1" applyBorder="1" applyAlignment="1">
      <alignment horizontal="center"/>
    </xf>
    <xf numFmtId="0" fontId="24" fillId="9" borderId="1" xfId="0" applyFont="1" applyFill="1" applyBorder="1" applyAlignment="1">
      <alignment horizontal="center" vertical="center" wrapText="1"/>
    </xf>
    <xf numFmtId="0" fontId="29" fillId="9" borderId="6" xfId="0" applyFont="1" applyFill="1" applyBorder="1" applyAlignment="1">
      <alignment horizontal="center"/>
    </xf>
    <xf numFmtId="0" fontId="26" fillId="4" borderId="1" xfId="0" applyFont="1" applyFill="1" applyBorder="1" applyAlignment="1">
      <alignment horizontal="left"/>
    </xf>
    <xf numFmtId="0" fontId="26" fillId="0" borderId="22" xfId="0" applyFont="1" applyBorder="1" applyAlignment="1">
      <alignment horizontal="center"/>
    </xf>
    <xf numFmtId="0" fontId="25" fillId="0" borderId="0" xfId="0" applyFont="1" applyAlignment="1">
      <alignment horizontal="left"/>
    </xf>
    <xf numFmtId="0" fontId="25" fillId="0" borderId="10" xfId="0" applyFont="1" applyBorder="1" applyAlignment="1">
      <alignment horizontal="left" vertical="center" wrapText="1"/>
    </xf>
    <xf numFmtId="0" fontId="24" fillId="2" borderId="12" xfId="0" applyFont="1" applyFill="1" applyBorder="1" applyAlignment="1">
      <alignment horizontal="left" vertical="center" wrapText="1"/>
    </xf>
    <xf numFmtId="0" fontId="24" fillId="2" borderId="13" xfId="0" applyFont="1" applyFill="1" applyBorder="1" applyAlignment="1">
      <alignment horizontal="left" vertical="center" wrapText="1"/>
    </xf>
    <xf numFmtId="0" fontId="24" fillId="2" borderId="14" xfId="0" applyFont="1" applyFill="1" applyBorder="1" applyAlignment="1">
      <alignment horizontal="left" vertical="center" wrapText="1"/>
    </xf>
    <xf numFmtId="0" fontId="30" fillId="0" borderId="1" xfId="0" applyFont="1" applyBorder="1" applyAlignment="1">
      <alignment horizontal="center"/>
    </xf>
    <xf numFmtId="0" fontId="26" fillId="0" borderId="0" xfId="0" applyFont="1" applyAlignment="1">
      <alignment horizontal="center" vertical="center" wrapText="1"/>
    </xf>
    <xf numFmtId="0" fontId="29" fillId="9" borderId="6" xfId="0" applyFont="1" applyFill="1" applyBorder="1" applyAlignment="1">
      <alignment horizontal="left"/>
    </xf>
    <xf numFmtId="0" fontId="24" fillId="9" borderId="6" xfId="0" applyFont="1" applyFill="1" applyBorder="1" applyAlignment="1">
      <alignment horizontal="center" vertical="center" wrapText="1"/>
    </xf>
    <xf numFmtId="0" fontId="26" fillId="12" borderId="1" xfId="0" applyFont="1" applyFill="1" applyBorder="1" applyAlignment="1">
      <alignment horizontal="left"/>
    </xf>
    <xf numFmtId="0" fontId="25" fillId="12" borderId="6" xfId="0" applyFont="1" applyFill="1" applyBorder="1" applyAlignment="1">
      <alignment horizontal="center"/>
    </xf>
    <xf numFmtId="0" fontId="26" fillId="0" borderId="0" xfId="0" applyFont="1" applyAlignment="1">
      <alignment horizontal="center"/>
    </xf>
    <xf numFmtId="0" fontId="26" fillId="12" borderId="1" xfId="0" applyFont="1" applyFill="1" applyBorder="1" applyAlignment="1">
      <alignment horizontal="center"/>
    </xf>
    <xf numFmtId="0" fontId="29" fillId="9" borderId="0" xfId="0" applyFont="1" applyFill="1" applyAlignment="1">
      <alignment horizontal="left"/>
    </xf>
    <xf numFmtId="0" fontId="26" fillId="18" borderId="22" xfId="0" applyFont="1" applyFill="1" applyBorder="1" applyAlignment="1">
      <alignment horizontal="center"/>
    </xf>
    <xf numFmtId="0" fontId="12" fillId="2" borderId="5" xfId="0" applyFont="1" applyFill="1" applyBorder="1" applyAlignment="1">
      <alignment horizontal="center" vertical="center" wrapText="1"/>
    </xf>
    <xf numFmtId="0" fontId="13" fillId="0" borderId="0" xfId="0" applyFont="1" applyAlignment="1">
      <alignment horizontal="center" vertical="center" wrapText="1"/>
    </xf>
    <xf numFmtId="0" fontId="31" fillId="0" borderId="0" xfId="0" applyFont="1"/>
    <xf numFmtId="0" fontId="19" fillId="7" borderId="0" xfId="0" applyFont="1" applyFill="1" applyAlignment="1">
      <alignment vertical="center" wrapText="1"/>
    </xf>
    <xf numFmtId="0" fontId="11" fillId="11" borderId="1" xfId="0" applyFont="1" applyFill="1" applyBorder="1" applyAlignment="1">
      <alignment horizontal="left" vertical="center"/>
    </xf>
    <xf numFmtId="0" fontId="2" fillId="11" borderId="1" xfId="0" applyFont="1" applyFill="1" applyBorder="1" applyAlignment="1">
      <alignment horizontal="left" vertical="center"/>
    </xf>
    <xf numFmtId="0" fontId="11" fillId="11" borderId="1" xfId="0" applyFont="1" applyFill="1" applyBorder="1" applyAlignment="1">
      <alignment horizontal="left" vertical="center" wrapText="1"/>
    </xf>
    <xf numFmtId="0" fontId="21" fillId="0" borderId="0" xfId="0" applyFont="1" applyAlignment="1">
      <alignment horizontal="center" wrapText="1"/>
    </xf>
    <xf numFmtId="1"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5" fillId="0" borderId="1" xfId="0" applyFont="1" applyBorder="1" applyAlignment="1">
      <alignment horizontal="center"/>
    </xf>
    <xf numFmtId="1" fontId="0" fillId="0" borderId="1" xfId="0" applyNumberFormat="1" applyBorder="1" applyAlignment="1">
      <alignment horizontal="center" vertical="center"/>
    </xf>
    <xf numFmtId="0" fontId="15" fillId="0" borderId="1" xfId="0" applyFont="1" applyBorder="1"/>
    <xf numFmtId="0" fontId="11" fillId="0" borderId="1" xfId="0" applyFont="1" applyBorder="1" applyAlignment="1">
      <alignment horizontal="center" vertical="center"/>
    </xf>
    <xf numFmtId="0" fontId="26" fillId="0" borderId="6" xfId="0" applyFont="1" applyBorder="1" applyAlignment="1">
      <alignment horizontal="center" vertical="center"/>
    </xf>
    <xf numFmtId="0" fontId="15" fillId="0" borderId="1" xfId="0" applyFont="1" applyBorder="1" applyAlignment="1">
      <alignment wrapText="1"/>
    </xf>
    <xf numFmtId="3" fontId="2" fillId="0" borderId="1" xfId="0" applyNumberFormat="1" applyFont="1" applyBorder="1" applyAlignment="1">
      <alignment horizontal="center" vertical="center" wrapText="1"/>
    </xf>
    <xf numFmtId="0" fontId="2" fillId="0" borderId="1" xfId="0" applyFont="1" applyBorder="1" applyAlignment="1">
      <alignment horizontal="left"/>
    </xf>
    <xf numFmtId="0" fontId="7" fillId="0" borderId="1" xfId="0" applyFont="1" applyBorder="1" applyAlignment="1">
      <alignment wrapText="1"/>
    </xf>
    <xf numFmtId="0" fontId="22" fillId="0" borderId="1" xfId="0" applyFont="1" applyBorder="1" applyAlignment="1">
      <alignment vertical="center" wrapText="1"/>
    </xf>
    <xf numFmtId="1" fontId="2" fillId="0" borderId="5" xfId="0" applyNumberFormat="1" applyFont="1"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33" fillId="2" borderId="4" xfId="1" applyFont="1" applyFill="1" applyBorder="1" applyAlignment="1">
      <alignment horizontal="center" vertical="center" wrapText="1"/>
    </xf>
    <xf numFmtId="14" fontId="33" fillId="2" borderId="1" xfId="1" applyNumberFormat="1" applyFont="1" applyFill="1" applyBorder="1" applyAlignment="1">
      <alignment horizontal="center" vertical="center" wrapText="1"/>
    </xf>
    <xf numFmtId="0" fontId="33" fillId="2" borderId="1" xfId="1" applyFont="1" applyFill="1" applyBorder="1" applyAlignment="1">
      <alignment horizontal="center" vertical="center" wrapText="1"/>
    </xf>
    <xf numFmtId="0" fontId="33" fillId="2" borderId="1" xfId="0" applyFont="1" applyFill="1" applyBorder="1" applyAlignment="1">
      <alignment horizontal="center" vertical="center" wrapText="1"/>
    </xf>
    <xf numFmtId="1" fontId="33" fillId="2" borderId="1" xfId="0" applyNumberFormat="1" applyFont="1" applyFill="1" applyBorder="1" applyAlignment="1">
      <alignment horizontal="center" vertical="center" wrapText="1"/>
    </xf>
    <xf numFmtId="1" fontId="33" fillId="9" borderId="1" xfId="0" applyNumberFormat="1" applyFont="1" applyFill="1" applyBorder="1" applyAlignment="1">
      <alignment horizontal="center" vertical="center" wrapText="1"/>
    </xf>
    <xf numFmtId="0" fontId="33" fillId="9" borderId="1" xfId="1" applyFont="1" applyFill="1" applyBorder="1" applyAlignment="1">
      <alignment horizontal="center" vertical="center" wrapText="1"/>
    </xf>
    <xf numFmtId="0" fontId="33" fillId="9" borderId="1" xfId="0" applyFont="1" applyFill="1" applyBorder="1" applyAlignment="1">
      <alignment horizontal="left" vertical="center" wrapText="1"/>
    </xf>
    <xf numFmtId="0" fontId="33" fillId="9" borderId="1" xfId="0" applyFont="1" applyFill="1" applyBorder="1" applyAlignment="1">
      <alignment horizontal="center" vertical="center" wrapText="1"/>
    </xf>
    <xf numFmtId="0" fontId="33" fillId="9" borderId="1" xfId="1" applyFont="1" applyFill="1" applyBorder="1" applyAlignment="1">
      <alignment horizontal="left" vertical="center" wrapText="1"/>
    </xf>
    <xf numFmtId="0" fontId="0" fillId="5" borderId="1" xfId="0" applyFill="1" applyBorder="1" applyAlignment="1">
      <alignment horizontal="center" vertical="center"/>
    </xf>
    <xf numFmtId="0" fontId="2" fillId="5" borderId="1" xfId="0" applyFont="1" applyFill="1" applyBorder="1" applyAlignment="1">
      <alignment horizontal="left"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xf>
    <xf numFmtId="0" fontId="0" fillId="5" borderId="1" xfId="0" applyFill="1" applyBorder="1" applyAlignment="1">
      <alignment horizontal="left" vertical="center"/>
    </xf>
    <xf numFmtId="0" fontId="5" fillId="8" borderId="0" xfId="0" applyFont="1" applyFill="1"/>
    <xf numFmtId="14" fontId="5" fillId="8" borderId="0" xfId="0" applyNumberFormat="1" applyFont="1" applyFill="1"/>
    <xf numFmtId="0" fontId="5" fillId="8" borderId="0" xfId="0" applyFont="1" applyFill="1" applyAlignment="1">
      <alignment horizontal="center"/>
    </xf>
    <xf numFmtId="0" fontId="5" fillId="8" borderId="18" xfId="0" applyFont="1" applyFill="1" applyBorder="1"/>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0" fontId="26" fillId="0" borderId="1" xfId="0" applyFont="1" applyBorder="1" applyAlignment="1">
      <alignment horizontal="center" vertical="center"/>
    </xf>
    <xf numFmtId="0" fontId="24" fillId="2" borderId="5" xfId="0" applyFont="1" applyFill="1" applyBorder="1" applyAlignment="1">
      <alignment horizontal="left" vertical="center" wrapText="1"/>
    </xf>
    <xf numFmtId="0" fontId="3" fillId="0" borderId="1" xfId="0" applyFont="1" applyBorder="1" applyAlignment="1">
      <alignment horizontal="left" vertical="center" wrapText="1"/>
    </xf>
    <xf numFmtId="0" fontId="25" fillId="0" borderId="1" xfId="0" applyFont="1" applyBorder="1" applyAlignment="1">
      <alignment horizontal="left" vertical="center" wrapText="1"/>
    </xf>
    <xf numFmtId="0" fontId="3" fillId="0" borderId="1" xfId="0" applyFont="1" applyBorder="1" applyAlignment="1">
      <alignment horizontal="center" vertical="center"/>
    </xf>
    <xf numFmtId="0" fontId="25" fillId="12" borderId="1" xfId="0" applyFont="1" applyFill="1" applyBorder="1" applyAlignment="1">
      <alignment horizontal="left" vertical="center"/>
    </xf>
    <xf numFmtId="0" fontId="25" fillId="0" borderId="1" xfId="0" applyFont="1" applyBorder="1" applyAlignment="1">
      <alignment horizontal="left" vertical="center"/>
    </xf>
    <xf numFmtId="0" fontId="26" fillId="0" borderId="2"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0" fontId="2" fillId="0" borderId="20" xfId="0" applyFont="1" applyBorder="1" applyAlignment="1">
      <alignment horizontal="left" vertical="center"/>
    </xf>
    <xf numFmtId="0" fontId="4" fillId="0" borderId="5" xfId="2" applyFill="1" applyBorder="1" applyAlignment="1">
      <alignment horizontal="center" vertical="center" wrapText="1"/>
    </xf>
    <xf numFmtId="0" fontId="4" fillId="0" borderId="0" xfId="2" applyFill="1" applyBorder="1" applyAlignment="1">
      <alignment horizontal="center" vertical="center" wrapText="1"/>
    </xf>
    <xf numFmtId="0" fontId="0" fillId="0" borderId="5" xfId="0"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17" fillId="0" borderId="0" xfId="0" applyFont="1"/>
    <xf numFmtId="1" fontId="14" fillId="0" borderId="5" xfId="0" applyNumberFormat="1" applyFont="1" applyBorder="1" applyAlignment="1">
      <alignment horizontal="left" vertical="center"/>
    </xf>
    <xf numFmtId="1" fontId="14" fillId="0" borderId="6" xfId="0" applyNumberFormat="1"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14" fontId="14" fillId="0" borderId="5" xfId="0" applyNumberFormat="1" applyFont="1" applyBorder="1" applyAlignment="1">
      <alignment horizontal="center" vertical="center"/>
    </xf>
    <xf numFmtId="14" fontId="14" fillId="0" borderId="6" xfId="0" applyNumberFormat="1" applyFont="1" applyBorder="1" applyAlignment="1">
      <alignment horizontal="center" vertical="center"/>
    </xf>
    <xf numFmtId="20" fontId="14" fillId="0" borderId="5" xfId="0" applyNumberFormat="1" applyFont="1" applyBorder="1" applyAlignment="1">
      <alignment horizontal="center" vertical="center"/>
    </xf>
    <xf numFmtId="20" fontId="14" fillId="0" borderId="6" xfId="0" applyNumberFormat="1" applyFont="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8" fillId="3" borderId="0" xfId="0" applyFont="1" applyFill="1" applyAlignment="1">
      <alignment horizontal="center" vertical="top"/>
    </xf>
    <xf numFmtId="0" fontId="19" fillId="7" borderId="3" xfId="0" applyFont="1" applyFill="1" applyBorder="1" applyAlignment="1">
      <alignment horizontal="left" vertical="center" wrapText="1"/>
    </xf>
    <xf numFmtId="0" fontId="32" fillId="7" borderId="3" xfId="0" applyFont="1" applyFill="1" applyBorder="1" applyAlignment="1">
      <alignment horizontal="left" vertical="center" wrapText="1"/>
    </xf>
    <xf numFmtId="0" fontId="9" fillId="7" borderId="16" xfId="0" applyFont="1" applyFill="1" applyBorder="1" applyAlignment="1">
      <alignment horizontal="left" vertical="center" wrapText="1"/>
    </xf>
    <xf numFmtId="0" fontId="9" fillId="7" borderId="16" xfId="0" applyFont="1" applyFill="1" applyBorder="1" applyAlignment="1">
      <alignment horizontal="left" vertical="center"/>
    </xf>
    <xf numFmtId="0" fontId="9" fillId="7" borderId="3" xfId="0" applyFont="1" applyFill="1" applyBorder="1" applyAlignment="1">
      <alignment horizontal="left" vertical="center"/>
    </xf>
    <xf numFmtId="0" fontId="10" fillId="8" borderId="16" xfId="0" applyFont="1" applyFill="1" applyBorder="1" applyAlignment="1">
      <alignment horizontal="center" vertical="center"/>
    </xf>
    <xf numFmtId="0" fontId="10" fillId="8" borderId="3" xfId="0" applyFont="1" applyFill="1" applyBorder="1" applyAlignment="1">
      <alignment horizontal="center" vertical="center"/>
    </xf>
    <xf numFmtId="0" fontId="0" fillId="0" borderId="0" xfId="0" applyAlignment="1">
      <alignment horizontal="center"/>
    </xf>
    <xf numFmtId="0" fontId="3" fillId="0" borderId="0" xfId="0" applyFont="1" applyAlignment="1">
      <alignment horizontal="center" vertical="center"/>
    </xf>
    <xf numFmtId="0" fontId="25" fillId="6" borderId="10" xfId="0" applyFont="1" applyFill="1" applyBorder="1" applyAlignment="1">
      <alignment horizontal="left" vertical="center" wrapText="1"/>
    </xf>
    <xf numFmtId="0" fontId="25" fillId="6" borderId="11" xfId="0" applyFont="1" applyFill="1" applyBorder="1" applyAlignment="1">
      <alignment horizontal="left" vertical="center" wrapText="1"/>
    </xf>
    <xf numFmtId="0" fontId="24" fillId="2" borderId="1" xfId="0" applyFont="1" applyFill="1" applyBorder="1" applyAlignment="1">
      <alignment horizontal="center" vertical="center" wrapText="1"/>
    </xf>
    <xf numFmtId="0" fontId="25" fillId="6" borderId="8" xfId="0" applyFont="1" applyFill="1" applyBorder="1" applyAlignment="1">
      <alignment horizontal="left" vertical="center" wrapText="1"/>
    </xf>
    <xf numFmtId="0" fontId="25" fillId="6" borderId="7" xfId="0" applyFont="1" applyFill="1" applyBorder="1" applyAlignment="1">
      <alignment horizontal="left" vertical="center" wrapText="1"/>
    </xf>
    <xf numFmtId="0" fontId="25" fillId="6" borderId="9" xfId="0" applyFont="1" applyFill="1" applyBorder="1" applyAlignment="1">
      <alignment horizontal="left" vertical="center" wrapText="1"/>
    </xf>
    <xf numFmtId="0" fontId="25" fillId="6" borderId="8"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3" fillId="2" borderId="3" xfId="0" applyFont="1" applyFill="1" applyBorder="1" applyAlignment="1">
      <alignment horizontal="center" vertical="center"/>
    </xf>
    <xf numFmtId="0" fontId="2" fillId="11" borderId="21" xfId="0" applyFont="1" applyFill="1" applyBorder="1" applyAlignment="1">
      <alignment horizontal="center" vertical="center"/>
    </xf>
    <xf numFmtId="0" fontId="2" fillId="11" borderId="18" xfId="0" applyFont="1" applyFill="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11" fillId="11" borderId="21" xfId="0" applyFont="1" applyFill="1" applyBorder="1" applyAlignment="1">
      <alignment horizontal="center" vertical="center"/>
    </xf>
    <xf numFmtId="0" fontId="11" fillId="11" borderId="18" xfId="0" applyFont="1" applyFill="1" applyBorder="1" applyAlignment="1">
      <alignment horizontal="center" vertical="center"/>
    </xf>
    <xf numFmtId="0" fontId="11" fillId="0" borderId="21" xfId="0" applyFont="1" applyBorder="1" applyAlignment="1">
      <alignment horizontal="center" vertical="center"/>
    </xf>
    <xf numFmtId="0" fontId="11" fillId="0" borderId="18" xfId="0" applyFont="1" applyBorder="1" applyAlignment="1">
      <alignment horizontal="center" vertical="center"/>
    </xf>
  </cellXfs>
  <cellStyles count="4">
    <cellStyle name="%" xfId="1" xr:uid="{00000000-0005-0000-0000-000000000000}"/>
    <cellStyle name="Hipervínculo" xfId="2" builtinId="8"/>
    <cellStyle name="Hyperlink" xfId="3" xr:uid="{00000000-000B-0000-0000-000008000000}"/>
    <cellStyle name="Normal" xfId="0" builtinId="0"/>
  </cellStyles>
  <dxfs count="134">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C00000"/>
        </patternFill>
      </fill>
    </dxf>
    <dxf>
      <fill>
        <patternFill>
          <bgColor rgb="FFFFC000"/>
        </patternFill>
      </fill>
    </dxf>
    <dxf>
      <font>
        <color rgb="FF9C0006"/>
      </font>
      <fill>
        <patternFill>
          <bgColor rgb="FFFFC7CE"/>
        </patternFill>
      </fill>
    </dxf>
    <dxf>
      <font>
        <color theme="0"/>
      </font>
      <fill>
        <patternFill>
          <bgColor rgb="FFC00000"/>
        </patternFill>
      </fill>
    </dxf>
    <dxf>
      <font>
        <color theme="0"/>
      </font>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C00000"/>
        </patternFill>
      </fill>
    </dxf>
    <dxf>
      <font>
        <color rgb="FF9C0006"/>
      </font>
      <fill>
        <patternFill>
          <bgColor rgb="FFFFC7CE"/>
        </patternFill>
      </fill>
    </dxf>
    <dxf>
      <fill>
        <patternFill>
          <bgColor rgb="FFFFC000"/>
        </patternFill>
      </fill>
    </dxf>
    <dxf>
      <font>
        <color rgb="FF9C0006"/>
      </font>
      <fill>
        <patternFill>
          <bgColor rgb="FFFFC7CE"/>
        </patternFill>
      </fill>
    </dxf>
    <dxf>
      <font>
        <color theme="0"/>
      </font>
      <fill>
        <patternFill>
          <bgColor rgb="FFC00000"/>
        </patternFill>
      </fill>
    </dxf>
    <dxf>
      <font>
        <color theme="0"/>
      </font>
      <fill>
        <patternFill>
          <bgColor rgb="FFC00000"/>
        </patternFill>
      </fill>
    </dxf>
    <dxf>
      <font>
        <color rgb="FF9C0006"/>
      </font>
      <fill>
        <patternFill>
          <bgColor rgb="FFFFC7CE"/>
        </patternFill>
      </fill>
    </dxf>
    <dxf>
      <fill>
        <patternFill>
          <bgColor rgb="FFFFC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9C0006"/>
      </font>
      <fill>
        <patternFill>
          <bgColor rgb="FFFFC7CE"/>
        </patternFill>
      </fill>
    </dxf>
    <dxf>
      <fill>
        <patternFill>
          <bgColor rgb="FFFFC000"/>
        </patternFill>
      </fill>
    </dxf>
    <dxf>
      <font>
        <color theme="0"/>
      </font>
      <fill>
        <patternFill>
          <bgColor rgb="FFC00000"/>
        </patternFill>
      </fill>
    </dxf>
    <dxf>
      <font>
        <color theme="0"/>
      </font>
      <fill>
        <patternFill>
          <bgColor rgb="FFC00000"/>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theme="0"/>
      </font>
      <fill>
        <patternFill>
          <bgColor rgb="FFC00000"/>
        </patternFill>
      </fill>
    </dxf>
    <dxf>
      <font>
        <color rgb="FF9C0006"/>
      </font>
      <fill>
        <patternFill>
          <bgColor rgb="FFFFC7CE"/>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 formatCode="0"/>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 formatCode="0"/>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 formatCode="0"/>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 formatCode="0"/>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0" formatCode="General"/>
      <fill>
        <patternFill patternType="none">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0" formatCode="General"/>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25" formatCode="hh:mm"/>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9" formatCode="d/m/yyyy"/>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i val="0"/>
        <strike val="0"/>
        <condense val="0"/>
        <extend val="0"/>
        <outline val="0"/>
        <shadow val="0"/>
        <u val="none"/>
        <vertAlign val="baseline"/>
        <sz val="9"/>
        <color theme="0"/>
        <name val="Calibri"/>
        <family val="2"/>
        <scheme val="minor"/>
      </font>
      <fill>
        <patternFill patternType="solid">
          <fgColor indexed="6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FFABAB"/>
      <color rgb="FF943838"/>
      <color rgb="FF00CCFF"/>
      <color rgb="FFA752D6"/>
      <color rgb="FF0010DA"/>
      <color rgb="FFF10505"/>
      <color rgb="FF630684"/>
      <color rgb="FF990ACC"/>
      <color rgb="FF6666FF"/>
      <color rgb="FF39BD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508606</xdr:colOff>
      <xdr:row>0</xdr:row>
      <xdr:rowOff>139549</xdr:rowOff>
    </xdr:from>
    <xdr:to>
      <xdr:col>13</xdr:col>
      <xdr:colOff>66906</xdr:colOff>
      <xdr:row>3</xdr:row>
      <xdr:rowOff>173501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249939" y="139549"/>
          <a:ext cx="2286809" cy="10182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24</xdr:row>
      <xdr:rowOff>0</xdr:rowOff>
    </xdr:from>
    <xdr:to>
      <xdr:col>26</xdr:col>
      <xdr:colOff>247235</xdr:colOff>
      <xdr:row>31</xdr:row>
      <xdr:rowOff>59463</xdr:rowOff>
    </xdr:to>
    <xdr:pic>
      <xdr:nvPicPr>
        <xdr:cNvPr id="2" name="Imagen 1">
          <a:extLst>
            <a:ext uri="{FF2B5EF4-FFF2-40B4-BE49-F238E27FC236}">
              <a16:creationId xmlns:a16="http://schemas.microsoft.com/office/drawing/2014/main" id="{3B10A31F-841E-40EC-96AB-D921EB9537B9}"/>
            </a:ext>
          </a:extLst>
        </xdr:cNvPr>
        <xdr:cNvPicPr>
          <a:picLocks noChangeAspect="1"/>
        </xdr:cNvPicPr>
      </xdr:nvPicPr>
      <xdr:blipFill>
        <a:blip xmlns:r="http://schemas.openxmlformats.org/officeDocument/2006/relationships" r:embed="rId1"/>
        <a:stretch>
          <a:fillRect/>
        </a:stretch>
      </xdr:blipFill>
      <xdr:spPr>
        <a:xfrm>
          <a:off x="19507200" y="5821680"/>
          <a:ext cx="7379555" cy="1492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6</xdr:row>
      <xdr:rowOff>0</xdr:rowOff>
    </xdr:from>
    <xdr:to>
      <xdr:col>25</xdr:col>
      <xdr:colOff>247235</xdr:colOff>
      <xdr:row>14</xdr:row>
      <xdr:rowOff>28983</xdr:rowOff>
    </xdr:to>
    <xdr:pic>
      <xdr:nvPicPr>
        <xdr:cNvPr id="2" name="Imagen 1">
          <a:extLst>
            <a:ext uri="{FF2B5EF4-FFF2-40B4-BE49-F238E27FC236}">
              <a16:creationId xmlns:a16="http://schemas.microsoft.com/office/drawing/2014/main" id="{46F3CD30-203A-4D1F-81B1-ED665F73E209}"/>
            </a:ext>
          </a:extLst>
        </xdr:cNvPr>
        <xdr:cNvPicPr>
          <a:picLocks noChangeAspect="1"/>
        </xdr:cNvPicPr>
      </xdr:nvPicPr>
      <xdr:blipFill>
        <a:blip xmlns:r="http://schemas.openxmlformats.org/officeDocument/2006/relationships" r:embed="rId1"/>
        <a:stretch>
          <a:fillRect/>
        </a:stretch>
      </xdr:blipFill>
      <xdr:spPr>
        <a:xfrm>
          <a:off x="12679680" y="1920240"/>
          <a:ext cx="7379555" cy="149202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ttya Casco Redondo" id="{3721756F-C039-4530-A9EF-46B013C8DCD1}" userId="S::kcascor@grupoins.com::3be745c6-de05-4abe-817b-02e2d9c5b677" providerId="AD"/>
  <person displayName="María Fernanda González Carrillo" id="{20A06D03-F2A8-4A7E-9354-86818CFD1A22}" userId="S::mgonzalezc@grupoins.com::dc35e890-d1b0-44d4-ad04-523e8678261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026894-A5C2-4642-8809-28593B17FD4F}" name="Tabla1" displayName="Tabla1" ref="A11:BE46" totalsRowShown="0" headerRowDxfId="133" tableBorderDxfId="132">
  <autoFilter ref="A11:BE46" xr:uid="{8A026894-A5C2-4642-8809-28593B17FD4F}"/>
  <sortState xmlns:xlrd2="http://schemas.microsoft.com/office/spreadsheetml/2017/richdata2" ref="A12:BE46">
    <sortCondition ref="A11:A46"/>
  </sortState>
  <tableColumns count="57">
    <tableColumn id="1" xr3:uid="{F73D5D81-620A-452B-8A89-72E010742B5F}" name="N° OFERTA " dataDxfId="131"/>
    <tableColumn id="2" xr3:uid="{67BC5AF6-3C3B-4986-B425-0341FC3CBA3A}" name="Fecha" dataDxfId="130"/>
    <tableColumn id="3" xr3:uid="{374804FE-2A2E-4E65-ABDC-54BC9D09B3EA}" name="Hora" dataDxfId="129"/>
    <tableColumn id="4" xr3:uid="{CCEF8A46-2B86-4854-B85A-094880C0C2F6}" name="Nombre Oferente" dataDxfId="128"/>
    <tableColumn id="5" xr3:uid="{022A0F18-98B4-403C-8203-4B11BC0A3D26}" name="Tipo de Identificación Física/Jurídica" dataDxfId="127"/>
    <tableColumn id="6" xr3:uid="{27A75A0C-A512-48EB-AF1F-3170BD46D500}" name="Numero de Cedula Física/Jurídica" dataDxfId="126"/>
    <tableColumn id="7" xr3:uid="{D595DB3A-ABEA-4ACE-9B1A-FFEE5535A24F}" name="Representante Legal" dataDxfId="125"/>
    <tableColumn id="8" xr3:uid="{0C093B49-BA0D-4B65-BA52-C58BD38FD046}" name="CEDULA" dataDxfId="124"/>
    <tableColumn id="9" xr3:uid="{1B1F4BBF-6E1D-48D8-A366-9650425A019A}" name="Firma digital válida" dataDxfId="123"/>
    <tableColumn id="58" xr3:uid="{78CF594C-106E-4558-B94D-CF9FBD11CC96}" name="Declaraciones Juradas Anexo 1 (verificar que cuenta con los 10 puntos)" dataDxfId="122"/>
    <tableColumn id="10" xr3:uid="{976A1289-AB61-46F2-87C0-A87C625F7D72}" name="Anexo 2 Completo" dataDxfId="121"/>
    <tableColumn id="11" xr3:uid="{B267308E-FAE9-4555-BA9C-EAFC0B3CAEBC}" name="Dirección Física" dataDxfId="120"/>
    <tableColumn id="12" xr3:uid="{CCA04C48-43D1-43AC-A9CF-140AE193AAFC}" name="Correo electrónico" dataDxfId="119" dataCellStyle="Hipervínculo"/>
    <tableColumn id="13" xr3:uid="{D9A9410E-EDCA-4650-872D-27018A8FE006}" name="Número de teléfono" dataDxfId="118"/>
    <tableColumn id="14" xr3:uid="{18BDA34F-33C1-4B28-9C00-5155E364437B}" name="Copia Cédula " dataDxfId="117"/>
    <tableColumn id="15" xr3:uid="{FCDFB779-6C5D-4F3A-B64F-824AC05F0FFD}" name="Copia Personería Jurídica" dataDxfId="116"/>
    <tableColumn id="17" xr3:uid="{D5619B7F-643D-4D8C-A4CC-5B2EE7666A81}" name="Está afectado por otros impuestos?" dataDxfId="115"/>
    <tableColumn id="18" xr3:uid="{88A512A2-0CD5-4BD0-847B-ADD234B27EB9}" name="Certificación de distribución de capital social" dataDxfId="114"/>
    <tableColumn id="19" xr3:uid="{D035DA84-861E-4FEC-A8AE-175860795FFD}" name="Documentos de persona Jurídica en el exterior." dataDxfId="113"/>
    <tableColumn id="20" xr3:uid="{6B057F6D-1209-4599-BB44-886279065E64}" name="Constancia Adm tributaria (RUT) ACTIVIDAD" dataDxfId="112"/>
    <tableColumn id="21" xr3:uid="{E46109E2-C587-4AAE-83F5-7336BBC3513B}" name="CCSS al día" dataDxfId="111"/>
    <tableColumn id="22" xr3:uid="{2CF8CFFE-835C-4B3F-A41D-F23636913C71}" name="FODESAF al día" dataDxfId="110"/>
    <tableColumn id="24" xr3:uid="{09BEA427-4CC6-4067-A348-FACE37466A76}" name="Situación Tributaria al día" dataDxfId="109"/>
    <tableColumn id="25" xr3:uid="{77FB781D-E508-44A9-9E9C-E498A63080FC}" name="Cuenta IBAN (22 dígitos)" dataDxfId="108"/>
    <tableColumn id="26" xr3:uid="{0918B529-F623-4542-AFFF-FFABB6FFF6AD}" name="Nombre del Banco" dataDxfId="107"/>
    <tableColumn id="16" xr3:uid="{CF088AB9-AB79-4BE7-8019-940383FC4E5E}" name="OBS FORM" dataDxfId="106"/>
    <tableColumn id="27" xr3:uid="{D9F24173-2BC0-4BDB-A53F-AEB9EB02FBC4}" name="REVISIÓN TÉCNICA VEHICULAR" dataDxfId="105"/>
    <tableColumn id="28" xr3:uid="{07B45323-5DC7-46AA-A1C5-179E4173352B}" name="Marchamo" dataDxfId="104"/>
    <tableColumn id="29" xr3:uid="{EBCF94EC-B471-4BFB-93CD-A6442651EB22}" name="Anexo 3 " dataDxfId="103"/>
    <tableColumn id="30" xr3:uid="{C11BFF1F-AF6C-4F4E-B519-77D0FE85704F}" name="Nombre del Profesional o Técnico" dataDxfId="102"/>
    <tableColumn id="31" xr3:uid="{1A8915A2-3AE2-45A4-BE95-043C0A747B91}" name="Cédula del profesional" dataDxfId="101"/>
    <tableColumn id="32" xr3:uid="{B61DFAEC-0E57-47DE-85E0-1F9957691BBF}" name="Teléfono del profesional" dataDxfId="100"/>
    <tableColumn id="33" xr3:uid="{CC9C2B8C-EF66-4240-832F-CBC1E4463251}" name="Provincia, Cantón, Distrito" dataDxfId="99"/>
    <tableColumn id="34" xr3:uid="{0F5FE4A2-2319-4D68-BE9C-FB4FCE63D006}" name="Dirección " dataDxfId="98"/>
    <tableColumn id="35" xr3:uid="{481B707F-2771-47DC-824E-140671AB958E}" name="Correo electrónico " dataDxfId="97" dataCellStyle="Hipervínculo"/>
    <tableColumn id="36" xr3:uid="{28741C34-E9EC-49CB-84D6-4CDFD6B6DF18}" name="Renglón Primario" dataDxfId="96"/>
    <tableColumn id="37" xr3:uid="{98A45854-1116-4313-8255-8443966F2EC2}" name="Renglón Secundario" dataDxfId="95"/>
    <tableColumn id="38" xr3:uid="{D8E4C453-B008-4BF2-81A9-E2FAD7715184}" name="Incorporación al Colegio" dataDxfId="94"/>
    <tableColumn id="39" xr3:uid="{F22C747F-1B84-4FD7-B34E-347A4330ED4C}" name="Al día con el Colegio" dataDxfId="93"/>
    <tableColumn id="40" xr3:uid="{5C3FE03B-ADDA-4F31-ABF4-870689726CA7}" name="No haber presentado sanciones en los últimos 5 años" dataDxfId="92"/>
    <tableColumn id="41" xr3:uid="{DF509DAD-BD02-463A-86D8-5702DE04D9D1}" name="Total de requisitos presentados de 12" dataDxfId="91">
      <calculatedColumnFormula>SUM(AN12,AM12,AL12,AC12,AB12,AA12,T12,O12,K12,J12,I12)</calculatedColumnFormula>
    </tableColumn>
    <tableColumn id="42" xr3:uid="{24FC1471-E2D2-4303-9840-A86BBA4A7E68}" name="Pendiente" dataDxfId="90"/>
    <tableColumn id="43" xr3:uid="{9B1C2ADD-FDA9-4D50-B069-55B79F85C8CE}" name="Inconsistencias UU" dataDxfId="89"/>
    <tableColumn id="44" xr3:uid="{6156BC8A-769E-48FF-8D21-8D628D13C8ED}" name="Calificación Final" dataDxfId="88"/>
    <tableColumn id="45" xr3:uid="{4D9CA086-6C75-4ABB-95D2-6CF5B2F8B39C}" name="Aplica desempate" dataDxfId="87"/>
    <tableColumn id="46" xr3:uid="{2A5445C2-C140-4329-B7D9-8B8F5A844F92}" name="Fase de desempate" dataDxfId="86"/>
    <tableColumn id="47" xr3:uid="{33E69FA7-F59A-4ACA-B5CB-6071846226CD}" name="Resultado de desempate" dataDxfId="85"/>
    <tableColumn id="48" xr3:uid="{DB65B11C-7706-45D4-A0FC-28629B09D4E4}" name="Renglón Adjudicado" dataDxfId="84"/>
    <tableColumn id="49" xr3:uid="{94C47F4B-F69D-449C-AD9E-C9E9BBC3BE55}" name="Razón por la que no se adjudica" dataDxfId="83"/>
    <tableColumn id="50" xr3:uid="{8D478587-9AFD-4CBA-BDB7-5B80A7486B0E}" name="Garantía de Cumplimiento" dataDxfId="82"/>
    <tableColumn id="51" xr3:uid="{BA3D218E-33B1-4C8A-AA45-F5752B68B07F}" name="Vigencia GC" dataDxfId="81"/>
    <tableColumn id="52" xr3:uid="{A2CFED33-D3F3-4865-827E-EAC669D108D0}" name="Tipo de GC" dataDxfId="80"/>
    <tableColumn id="53" xr3:uid="{2751CD21-CBD2-4B41-8E88-AA69FD4B0393}" name="Número de doc. GC" dataDxfId="79"/>
    <tableColumn id="54" xr3:uid="{4F7BAB19-DAF3-4145-BEB9-F3F581D5AAB9}" name="Póliza RT" dataDxfId="78"/>
    <tableColumn id="55" xr3:uid="{33048399-9D2D-44B2-ABDB-342F9FA2F370}" name="Especies Fiscales" dataDxfId="77"/>
    <tableColumn id="56" xr3:uid="{EF3CA43C-8BF7-455E-9AF0-25CD0527DAB3}" name="Contrato Firmado" dataDxfId="76"/>
    <tableColumn id="57" xr3:uid="{69AB2BB9-14E2-4BD4-BF85-BFCC29B5019A}" name="Orden de Inicio" dataDxfId="7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5" dT="2023-11-17T17:34:13.56" personId="{3721756F-C039-4530-A9EF-46B013C8DCD1}" id="{E81858C3-9098-45CF-AD27-6677373B6440}">
    <text>Incluye desde el 2011</text>
  </threadedComment>
  <threadedComment ref="G6" dT="2023-11-18T00:01:28.95" personId="{3721756F-C039-4530-A9EF-46B013C8DCD1}" id="{FEA99FCC-5FC2-415A-8A84-193E1DE34B97}">
    <text>No aplican 105 que hizo rafael Rojas Escalante</text>
  </threadedComment>
  <threadedComment ref="F12" dT="2023-11-17T15:38:25.33" personId="{20A06D03-F2A8-4A7E-9354-86818CFD1A22}" id="{A491CC67-011E-4B81-BFE9-8A09981DD15C}">
    <text xml:space="preserve">Solo se indican casos registrados como Río Grande, registra 1029 casos como persona física. </text>
  </threadedComment>
  <threadedComment ref="F17" dT="2023-11-17T15:50:14.41" personId="{20A06D03-F2A8-4A7E-9354-86818CFD1A22}" id="{978DD360-6D33-4D26-8140-3100002A82BE}">
    <text xml:space="preserve">No registra casos a nombre de TINSA ni como persona física. </text>
  </threadedComment>
  <threadedComment ref="H17" dT="2023-11-20T19:10:12.72" personId="{3721756F-C039-4530-A9EF-46B013C8DCD1}" id="{3A00CC94-63C9-4B4C-BBFA-28DC6A7543CD}">
    <text>aporta parcial en constancias para verificar casos</text>
  </threadedComment>
  <threadedComment ref="F18" dT="2023-11-17T15:50:14.41" personId="{20A06D03-F2A8-4A7E-9354-86818CFD1A22}" id="{A542DCE1-BD07-4BD3-BC0B-A1F6DE43CF3D}">
    <text xml:space="preserve">No registra casos a nombre de TINSA ni como persona física. </text>
  </threadedComment>
  <threadedComment ref="J21" dT="2023-11-20T21:27:50.53" personId="{3721756F-C039-4530-A9EF-46B013C8DCD1}" id="{4F1E0949-8F72-49D8-8A33-6E6BB5CADCE9}">
    <text>presenta más áreas, pero son de avalúos, no de elaboración de presupuestos</text>
  </threadedComment>
  <threadedComment ref="L21" dT="2023-11-20T21:23:21.94" personId="{3721756F-C039-4530-A9EF-46B013C8DCD1}" id="{A5D801F0-13AC-431C-B2DF-C54DCDF45042}">
    <text>no detalla horas</text>
  </threadedComment>
  <threadedComment ref="G22" dT="2023-11-20T18:40:46.64" personId="{20A06D03-F2A8-4A7E-9354-86818CFD1A22}" id="{3824D8D7-3761-4832-B47E-8DF482D2F464}">
    <text>Incluye datos desde 2006</text>
  </threadedComment>
  <threadedComment ref="L22" dT="2023-11-20T22:04:13.25" personId="{20A06D03-F2A8-4A7E-9354-86818CFD1A22}" id="{75ABAB2B-A314-4F28-B6BF-6998551D321B}">
    <text xml:space="preserve">Verificados los temas con Kenneth </text>
  </threadedComment>
  <threadedComment ref="L23" dT="2023-11-20T22:04:17.83" personId="{20A06D03-F2A8-4A7E-9354-86818CFD1A22}" id="{C4B055A7-EAB3-4C9F-9138-61EEC4E5CD03}">
    <text xml:space="preserve">Verificados los temas con Kenneth </text>
  </threadedComment>
  <threadedComment ref="F24" dT="2023-11-17T15:48:14.46" personId="{20A06D03-F2A8-4A7E-9354-86818CFD1A22}" id="{A910A03F-7543-4ADB-B0AB-649FB13EB0F3}">
    <text>No registra casos a nombre de DICON, Walter Vargas registra 172</text>
  </threadedComment>
  <threadedComment ref="L24" dT="2023-11-20T22:04:21.61" personId="{20A06D03-F2A8-4A7E-9354-86818CFD1A22}" id="{DEB8E8F5-38BB-44DE-BB05-6DF2500EC100}">
    <text xml:space="preserve">Verificados los temas con Kenneth </text>
  </threadedComment>
  <threadedComment ref="F25" dT="2023-11-17T15:49:23.92" personId="{20A06D03-F2A8-4A7E-9354-86818CFD1A22}" id="{A2236FDB-43F2-42D6-A7FA-60A6197CD4CB}">
    <text xml:space="preserve">No registra casos a nombre de DICON ni de Luis Vargas Fonseca. </text>
  </threadedComment>
  <threadedComment ref="L25" dT="2023-11-20T22:04:26.60" personId="{20A06D03-F2A8-4A7E-9354-86818CFD1A22}" id="{6CCF5C70-6979-4B19-A5F3-040985C89EB0}">
    <text xml:space="preserve">Verificados los temas con Kenneth </text>
  </threadedComment>
  <threadedComment ref="H26" dT="2023-11-20T19:32:09.33" personId="{20A06D03-F2A8-4A7E-9354-86818CFD1A22}" id="{0E9EEEFE-6B51-4FC1-BC61-BE347C05DC8C}">
    <text>Incluye datos desde 2012</text>
  </threadedComment>
  <threadedComment ref="J26" dT="2023-11-20T19:32:09.33" personId="{20A06D03-F2A8-4A7E-9354-86818CFD1A22}" id="{CFB826DE-39AC-4F7C-97FA-41229EDE5046}">
    <text>Incluye datos desde 2012</text>
  </threadedComment>
  <threadedComment ref="L26" dT="2023-11-20T22:04:31.50" personId="{20A06D03-F2A8-4A7E-9354-86818CFD1A22}" id="{61F3861B-1620-482F-9B30-4BDB6CFD9138}">
    <text xml:space="preserve">Verificados los temas con Kenneth </text>
  </threadedComment>
  <threadedComment ref="G27" dT="2023-11-20T20:04:49.56" personId="{20A06D03-F2A8-4A7E-9354-86818CFD1A22}" id="{3DA20043-A7A3-49DB-920F-5C3B973B8B88}">
    <text xml:space="preserve">Incluye año 2011 pero solo difiere de 1 caso con lo registrado en nuestro respaldo. </text>
  </threadedComment>
  <threadedComment ref="H27" dT="2023-11-20T20:05:15.34" personId="{20A06D03-F2A8-4A7E-9354-86818CFD1A22}" id="{0CF82665-0B33-4373-B97E-57C2B220105B}">
    <text>Incluye desde 1997</text>
  </threadedComment>
  <threadedComment ref="J27" dT="2023-11-20T20:05:52.12" personId="{20A06D03-F2A8-4A7E-9354-86818CFD1A22}" id="{2CE5B224-4EC8-4571-A35E-492CA6CCFE69}">
    <text>Incluye datos desde 2011</text>
  </threadedComment>
  <threadedComment ref="F32" dT="2023-11-17T15:58:44.50" personId="{20A06D03-F2A8-4A7E-9354-86818CFD1A22}" id="{54BAD51A-7449-49A8-8352-F42D9359C287}">
    <text>Se registran casos a nombre de MANIFESTO</text>
  </threadedComment>
  <threadedComment ref="F33" dT="2023-11-17T15:58:44.50" personId="{20A06D03-F2A8-4A7E-9354-86818CFD1A22}" id="{0BF23F5F-4427-40E1-842C-042BB7CF18D9}">
    <text>Se registran casos a nombre de MANIFESTO</text>
  </threadedComment>
  <threadedComment ref="J43" dT="2023-11-20T21:46:49.66" personId="{3721756F-C039-4530-A9EF-46B013C8DCD1}" id="{674DD33E-64A5-4B0D-BDC3-9548352E414A}">
    <text>NO SE CONSIDERAN REVISIONES PARA FISCALIZACIÓN DE OBRA</text>
  </threadedComment>
</ThreadedComments>
</file>

<file path=xl/threadedComments/threadedComment2.xml><?xml version="1.0" encoding="utf-8"?>
<ThreadedComments xmlns="http://schemas.microsoft.com/office/spreadsheetml/2018/threadedcomments" xmlns:x="http://schemas.openxmlformats.org/spreadsheetml/2006/main">
  <threadedComment ref="G13" dT="2023-11-20T18:40:46.64" personId="{20A06D03-F2A8-4A7E-9354-86818CFD1A22}" id="{7FB9E545-08E9-4C0F-801E-4E3A0FC29E40}">
    <text>Incluye datos desde 2006</text>
  </threadedComment>
  <threadedComment ref="L13" dT="2023-11-20T22:04:13.25" personId="{20A06D03-F2A8-4A7E-9354-86818CFD1A22}" id="{F8C98BD5-4DC4-4E51-A3FB-178D439CADF2}">
    <text xml:space="preserve">Verificados los temas con Kenneth </text>
  </threadedComment>
  <threadedComment ref="F14" dT="2023-11-17T15:48:14.46" personId="{20A06D03-F2A8-4A7E-9354-86818CFD1A22}" id="{C1D5376E-4FF9-4E18-87F1-EEDD4EA3070E}">
    <text>No registra casos a nombre de DICON, Walter Vargas registra 172</text>
  </threadedComment>
  <threadedComment ref="L14" dT="2023-11-20T22:04:21.61" personId="{20A06D03-F2A8-4A7E-9354-86818CFD1A22}" id="{F11D36B9-E3F0-4BD6-83CD-125709BA13EE}">
    <text xml:space="preserve">Verificados los temas con Kenneth </text>
  </threadedComment>
  <threadedComment ref="G15" dT="2023-11-20T20:04:49.56" personId="{20A06D03-F2A8-4A7E-9354-86818CFD1A22}" id="{1FEE178E-E0DD-4C52-BDA7-00541280C867}">
    <text xml:space="preserve">Incluye año 2011 pero solo difiere de 1 caso con lo registrado en nuestro respaldo. </text>
  </threadedComment>
  <threadedComment ref="H15" dT="2023-11-20T20:05:15.34" personId="{20A06D03-F2A8-4A7E-9354-86818CFD1A22}" id="{40D2722F-D87F-4E59-93CE-25E05717DA55}">
    <text>Incluye desde 1997</text>
  </threadedComment>
  <threadedComment ref="J15" dT="2023-11-20T20:05:52.12" personId="{20A06D03-F2A8-4A7E-9354-86818CFD1A22}" id="{9C49402D-6E79-4E47-8524-2E793640277A}">
    <text>Incluye datos desde 2011</text>
  </threadedComment>
  <threadedComment ref="L20" dT="2023-11-20T22:04:17.83" personId="{20A06D03-F2A8-4A7E-9354-86818CFD1A22}" id="{8817389F-E281-4A02-827A-3B4A4FF32A2D}">
    <text xml:space="preserve">Verificados los temas con Kenneth </text>
  </threadedComment>
  <threadedComment ref="F21" dT="2023-11-17T15:58:44.50" personId="{20A06D03-F2A8-4A7E-9354-86818CFD1A22}" id="{89328DC0-F64D-4371-8744-A63D32D94293}">
    <text>Se registran casos a nombre de MANIFESTO</text>
  </threadedComment>
  <threadedComment ref="F22" dT="2023-11-17T15:58:44.50" personId="{20A06D03-F2A8-4A7E-9354-86818CFD1A22}" id="{B9F3DCFD-A9DF-4119-987F-DFF48C4812DB}">
    <text>Se registran casos a nombre de MANIFESTO</text>
  </threadedComment>
  <threadedComment ref="G25" dT="2023-11-17T17:34:13.56" personId="{3721756F-C039-4530-A9EF-46B013C8DCD1}" id="{4372B5E2-4C08-4E97-B0DF-EB27645BF618}">
    <text>Incluye desde el 2011</text>
  </threadedComment>
  <threadedComment ref="G26" dT="2023-11-18T00:01:28.95" personId="{3721756F-C039-4530-A9EF-46B013C8DCD1}" id="{E41A02D9-31A9-4BC6-AFC8-F73019D57900}">
    <text>No aplican 105 que hizo rafael Rojas Escalante</text>
  </threadedComment>
  <threadedComment ref="F29" dT="2023-11-17T15:49:23.92" personId="{20A06D03-F2A8-4A7E-9354-86818CFD1A22}" id="{D941ADE9-0417-4506-89DC-F7373192339F}">
    <text xml:space="preserve">No registra casos a nombre de DICON ni de Luis Vargas Fonseca. </text>
  </threadedComment>
  <threadedComment ref="L29" dT="2023-11-20T22:04:26.60" personId="{20A06D03-F2A8-4A7E-9354-86818CFD1A22}" id="{39FA61AD-2C57-4EA9-B220-4AFAE4C8FDEF}">
    <text xml:space="preserve">Verificados los temas con Kenneth </text>
  </threadedComment>
  <threadedComment ref="H30" dT="2023-11-20T19:32:09.33" personId="{20A06D03-F2A8-4A7E-9354-86818CFD1A22}" id="{278746C5-4ABF-4F6D-B069-B0E24D8460B6}">
    <text>Incluye datos desde 2012</text>
  </threadedComment>
  <threadedComment ref="J30" dT="2023-11-20T19:32:09.33" personId="{20A06D03-F2A8-4A7E-9354-86818CFD1A22}" id="{7FE8751E-4A32-415A-B202-AF49E25CAE9D}">
    <text>Incluye datos desde 2012</text>
  </threadedComment>
  <threadedComment ref="L30" dT="2023-11-20T22:04:31.50" personId="{20A06D03-F2A8-4A7E-9354-86818CFD1A22}" id="{59CF09A9-5402-4454-BF78-CFB856029E9B}">
    <text xml:space="preserve">Verificados los temas con Kenneth </text>
  </threadedComment>
  <threadedComment ref="J32" dT="2023-11-20T21:27:50.53" personId="{3721756F-C039-4530-A9EF-46B013C8DCD1}" id="{27B725DB-CC32-4F16-9BCF-0389936A38A7}">
    <text>presenta más áreas, pero son de avalúos, no de elaboración de presupuestos</text>
  </threadedComment>
  <threadedComment ref="L32" dT="2023-11-20T21:23:21.94" personId="{3721756F-C039-4530-A9EF-46B013C8DCD1}" id="{EB524C4D-D388-49D9-9FA8-D130C27E889E}">
    <text>no detalla horas</text>
  </threadedComment>
  <threadedComment ref="F33" dT="2023-11-17T15:38:25.33" personId="{20A06D03-F2A8-4A7E-9354-86818CFD1A22}" id="{2847915F-1642-4DD5-AD7A-3689E49F4835}">
    <text xml:space="preserve">Solo se indican casos registrados como Río Grande, registra 1029 casos como persona física. </text>
  </threadedComment>
  <threadedComment ref="F35" dT="2023-11-17T15:50:14.41" personId="{20A06D03-F2A8-4A7E-9354-86818CFD1A22}" id="{FDC2C752-F522-415D-990E-7CBB3C1328DA}">
    <text xml:space="preserve">No registra casos a nombre de TINSA ni como persona física. </text>
  </threadedComment>
  <threadedComment ref="F36" dT="2023-11-17T15:50:14.41" personId="{20A06D03-F2A8-4A7E-9354-86818CFD1A22}" id="{8917C28B-E03B-4EC1-A5B3-8A67391C851B}">
    <text xml:space="preserve">No registra casos a nombre de TINSA ni como persona física. </text>
  </threadedComment>
  <threadedComment ref="H36" dT="2023-11-20T19:10:12.72" personId="{3721756F-C039-4530-A9EF-46B013C8DCD1}" id="{C9CEA380-F30F-4697-ADB9-8077FB1B7FAD}">
    <text>aporta parcial en constancias para verificar casos</text>
  </threadedComment>
  <threadedComment ref="J44" dT="2023-11-20T21:46:49.66" personId="{3721756F-C039-4530-A9EF-46B013C8DCD1}" id="{429C4026-5B50-4196-87D6-6ACD2232E572}">
    <text>NO SE CONSIDERAN REVISIONES PARA FISCALIZACIÓN DE OBRA</text>
  </threadedComment>
</ThreadedComments>
</file>

<file path=xl/worksheets/_rels/sheet2.xml.rels><?xml version="1.0" encoding="UTF-8" standalone="yes"?>
<Relationships xmlns="http://schemas.openxmlformats.org/package/2006/relationships"><Relationship Id="rId8" Type="http://schemas.openxmlformats.org/officeDocument/2006/relationships/hyperlink" Target="mailto:ing.juliarivera@gmail.com" TargetMode="External"/><Relationship Id="rId3" Type="http://schemas.openxmlformats.org/officeDocument/2006/relationships/hyperlink" Target="mailto:gmontoya@proyectos.co.c" TargetMode="External"/><Relationship Id="rId7" Type="http://schemas.openxmlformats.org/officeDocument/2006/relationships/hyperlink" Target="mailto:juritocr@yahoo.com.ar" TargetMode="External"/><Relationship Id="rId12" Type="http://schemas.openxmlformats.org/officeDocument/2006/relationships/table" Target="../tables/table1.xml"/><Relationship Id="rId2" Type="http://schemas.openxmlformats.org/officeDocument/2006/relationships/hyperlink" Target="mailto:cocoha@hotmail.com" TargetMode="External"/><Relationship Id="rId1" Type="http://schemas.openxmlformats.org/officeDocument/2006/relationships/hyperlink" Target="mailto:fabrizzio.ortega@gmail.com" TargetMode="External"/><Relationship Id="rId6" Type="http://schemas.openxmlformats.org/officeDocument/2006/relationships/hyperlink" Target="mailto:orodriguez67@gmail.com" TargetMode="External"/><Relationship Id="rId11" Type="http://schemas.openxmlformats.org/officeDocument/2006/relationships/drawing" Target="../drawings/drawing1.xml"/><Relationship Id="rId5" Type="http://schemas.openxmlformats.org/officeDocument/2006/relationships/hyperlink" Target="mailto:cg.rojasrodriguez@outlook.com%20/%20cg.rojasrodriguez@gmail.com" TargetMode="External"/><Relationship Id="rId10" Type="http://schemas.openxmlformats.org/officeDocument/2006/relationships/printerSettings" Target="../printerSettings/printerSettings1.bin"/><Relationship Id="rId4" Type="http://schemas.openxmlformats.org/officeDocument/2006/relationships/hyperlink" Target="mailto:gdelgadohi@gmail.com" TargetMode="External"/><Relationship Id="rId9" Type="http://schemas.openxmlformats.org/officeDocument/2006/relationships/hyperlink" Target="mailto:igrivera@cfia.or.cr"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2252-66F9-4F47-9B01-054F1B5F032E}">
  <dimension ref="A1:K36"/>
  <sheetViews>
    <sheetView showGridLines="0" tabSelected="1" zoomScale="65" workbookViewId="0">
      <selection activeCell="F3" sqref="F3"/>
    </sheetView>
  </sheetViews>
  <sheetFormatPr baseColWidth="10" defaultColWidth="10.90625" defaultRowHeight="10" x14ac:dyDescent="0.35"/>
  <cols>
    <col min="1" max="1" width="10.54296875" style="44" customWidth="1"/>
    <col min="2" max="2" width="8" style="38" customWidth="1"/>
    <col min="3" max="3" width="4.90625" style="38" customWidth="1"/>
    <col min="4" max="4" width="20.08984375" style="50" customWidth="1"/>
    <col min="5" max="5" width="12.36328125" style="38" customWidth="1"/>
    <col min="6" max="6" width="20.08984375" style="50" customWidth="1"/>
    <col min="7" max="7" width="12.36328125" style="44" customWidth="1"/>
    <col min="8" max="8" width="20.08984375" style="50" customWidth="1"/>
    <col min="9" max="9" width="12.36328125" style="38" customWidth="1"/>
    <col min="10" max="11" width="9.90625" style="38" customWidth="1"/>
    <col min="12" max="16384" width="10.90625" style="44"/>
  </cols>
  <sheetData>
    <row r="1" spans="1:11" s="38" customFormat="1" ht="31.5" x14ac:dyDescent="0.35">
      <c r="A1" s="34" t="s">
        <v>0</v>
      </c>
      <c r="B1" s="35" t="s">
        <v>1</v>
      </c>
      <c r="C1" s="34" t="s">
        <v>2</v>
      </c>
      <c r="D1" s="34" t="s">
        <v>3</v>
      </c>
      <c r="E1" s="34" t="s">
        <v>4</v>
      </c>
      <c r="F1" s="36" t="s">
        <v>5</v>
      </c>
      <c r="G1" s="37" t="s">
        <v>6</v>
      </c>
      <c r="H1" s="34" t="s">
        <v>7</v>
      </c>
      <c r="I1" s="34" t="s">
        <v>8</v>
      </c>
      <c r="J1" s="34" t="s">
        <v>9</v>
      </c>
      <c r="K1" s="34" t="s">
        <v>10</v>
      </c>
    </row>
    <row r="2" spans="1:11" x14ac:dyDescent="0.35">
      <c r="A2" s="39" t="s">
        <v>11</v>
      </c>
      <c r="B2" s="40">
        <v>45244</v>
      </c>
      <c r="C2" s="41">
        <v>0.42986111111111108</v>
      </c>
      <c r="D2" s="42" t="s">
        <v>12</v>
      </c>
      <c r="E2" s="39">
        <v>111190144</v>
      </c>
      <c r="F2" s="42" t="s">
        <v>13</v>
      </c>
      <c r="G2" s="39" t="s">
        <v>13</v>
      </c>
      <c r="H2" s="42" t="s">
        <v>12</v>
      </c>
      <c r="I2" s="39">
        <v>111190144</v>
      </c>
      <c r="J2" s="43" t="s">
        <v>14</v>
      </c>
      <c r="K2" s="43" t="s">
        <v>15</v>
      </c>
    </row>
    <row r="3" spans="1:11" x14ac:dyDescent="0.35">
      <c r="A3" s="39" t="s">
        <v>16</v>
      </c>
      <c r="B3" s="40">
        <v>45244</v>
      </c>
      <c r="C3" s="41">
        <v>0.76944444444444438</v>
      </c>
      <c r="D3" s="42" t="s">
        <v>17</v>
      </c>
      <c r="E3" s="39">
        <v>107750682</v>
      </c>
      <c r="F3" s="42" t="s">
        <v>13</v>
      </c>
      <c r="G3" s="39" t="s">
        <v>13</v>
      </c>
      <c r="H3" s="45" t="s">
        <v>17</v>
      </c>
      <c r="I3" s="46">
        <v>107750682</v>
      </c>
      <c r="J3" s="47" t="s">
        <v>14</v>
      </c>
      <c r="K3" s="47" t="s">
        <v>18</v>
      </c>
    </row>
    <row r="4" spans="1:11" x14ac:dyDescent="0.35">
      <c r="A4" s="39" t="s">
        <v>19</v>
      </c>
      <c r="B4" s="40">
        <v>45244</v>
      </c>
      <c r="C4" s="41">
        <v>0.82916666666666661</v>
      </c>
      <c r="D4" s="42" t="s">
        <v>20</v>
      </c>
      <c r="E4" s="39">
        <v>109690469</v>
      </c>
      <c r="F4" s="42" t="s">
        <v>13</v>
      </c>
      <c r="G4" s="39" t="s">
        <v>13</v>
      </c>
      <c r="H4" s="42" t="s">
        <v>20</v>
      </c>
      <c r="I4" s="46">
        <v>109690469</v>
      </c>
      <c r="J4" s="47" t="s">
        <v>14</v>
      </c>
      <c r="K4" s="47" t="s">
        <v>18</v>
      </c>
    </row>
    <row r="5" spans="1:11" x14ac:dyDescent="0.35">
      <c r="A5" s="39" t="s">
        <v>21</v>
      </c>
      <c r="B5" s="40">
        <v>45244</v>
      </c>
      <c r="C5" s="41">
        <v>0.83750000000000002</v>
      </c>
      <c r="D5" s="42" t="s">
        <v>22</v>
      </c>
      <c r="E5" s="39">
        <v>203340566</v>
      </c>
      <c r="F5" s="42" t="s">
        <v>13</v>
      </c>
      <c r="G5" s="39" t="s">
        <v>13</v>
      </c>
      <c r="H5" s="42" t="s">
        <v>22</v>
      </c>
      <c r="I5" s="46">
        <v>203340566</v>
      </c>
      <c r="J5" s="47" t="s">
        <v>14</v>
      </c>
      <c r="K5" s="47" t="s">
        <v>15</v>
      </c>
    </row>
    <row r="6" spans="1:11" x14ac:dyDescent="0.35">
      <c r="A6" s="39" t="s">
        <v>23</v>
      </c>
      <c r="B6" s="40">
        <v>45244</v>
      </c>
      <c r="C6" s="41">
        <v>0.91736111111111107</v>
      </c>
      <c r="D6" s="42" t="s">
        <v>24</v>
      </c>
      <c r="E6" s="39">
        <v>204800509</v>
      </c>
      <c r="F6" s="42" t="s">
        <v>13</v>
      </c>
      <c r="G6" s="39" t="s">
        <v>13</v>
      </c>
      <c r="H6" s="45" t="s">
        <v>25</v>
      </c>
      <c r="I6" s="46">
        <v>204800509</v>
      </c>
      <c r="J6" s="47" t="s">
        <v>14</v>
      </c>
      <c r="K6" s="47" t="s">
        <v>15</v>
      </c>
    </row>
    <row r="7" spans="1:11" ht="20" x14ac:dyDescent="0.35">
      <c r="A7" s="39" t="s">
        <v>26</v>
      </c>
      <c r="B7" s="40">
        <v>45244</v>
      </c>
      <c r="C7" s="41">
        <v>0.92222222222222217</v>
      </c>
      <c r="D7" s="42" t="s">
        <v>27</v>
      </c>
      <c r="E7" s="39">
        <v>114590822</v>
      </c>
      <c r="F7" s="42" t="s">
        <v>13</v>
      </c>
      <c r="G7" s="39" t="s">
        <v>13</v>
      </c>
      <c r="H7" s="45" t="s">
        <v>27</v>
      </c>
      <c r="I7" s="46">
        <v>114590822</v>
      </c>
      <c r="J7" s="47" t="s">
        <v>15</v>
      </c>
      <c r="K7" s="47" t="s">
        <v>14</v>
      </c>
    </row>
    <row r="8" spans="1:11" x14ac:dyDescent="0.35">
      <c r="A8" s="39" t="s">
        <v>28</v>
      </c>
      <c r="B8" s="40">
        <v>45245</v>
      </c>
      <c r="C8" s="41">
        <v>8.6805555555555566E-2</v>
      </c>
      <c r="D8" s="42" t="s">
        <v>29</v>
      </c>
      <c r="E8" s="39">
        <v>106930694</v>
      </c>
      <c r="F8" s="42" t="s">
        <v>13</v>
      </c>
      <c r="G8" s="39" t="s">
        <v>13</v>
      </c>
      <c r="H8" s="45" t="s">
        <v>29</v>
      </c>
      <c r="I8" s="46">
        <v>106930694</v>
      </c>
      <c r="J8" s="47" t="s">
        <v>14</v>
      </c>
      <c r="K8" s="47" t="s">
        <v>15</v>
      </c>
    </row>
    <row r="9" spans="1:11" x14ac:dyDescent="0.35">
      <c r="A9" s="39" t="s">
        <v>30</v>
      </c>
      <c r="B9" s="40">
        <v>45245</v>
      </c>
      <c r="C9" s="41">
        <v>0.40277777777777773</v>
      </c>
      <c r="D9" s="42" t="s">
        <v>31</v>
      </c>
      <c r="E9" s="39">
        <v>105690006</v>
      </c>
      <c r="F9" s="42" t="s">
        <v>13</v>
      </c>
      <c r="G9" s="39" t="s">
        <v>13</v>
      </c>
      <c r="H9" s="45" t="s">
        <v>32</v>
      </c>
      <c r="I9" s="46">
        <v>105690006</v>
      </c>
      <c r="J9" s="47" t="s">
        <v>14</v>
      </c>
      <c r="K9" s="47" t="s">
        <v>15</v>
      </c>
    </row>
    <row r="10" spans="1:11" x14ac:dyDescent="0.35">
      <c r="A10" s="39" t="s">
        <v>33</v>
      </c>
      <c r="B10" s="40">
        <v>45245</v>
      </c>
      <c r="C10" s="41">
        <v>0.40833333333333338</v>
      </c>
      <c r="D10" s="42" t="s">
        <v>34</v>
      </c>
      <c r="E10" s="39">
        <v>105430281</v>
      </c>
      <c r="F10" s="42" t="s">
        <v>13</v>
      </c>
      <c r="G10" s="39" t="s">
        <v>13</v>
      </c>
      <c r="H10" s="45" t="s">
        <v>34</v>
      </c>
      <c r="I10" s="46">
        <v>105430281</v>
      </c>
      <c r="J10" s="47" t="s">
        <v>14</v>
      </c>
      <c r="K10" s="47" t="s">
        <v>15</v>
      </c>
    </row>
    <row r="11" spans="1:11" x14ac:dyDescent="0.35">
      <c r="A11" s="39" t="s">
        <v>35</v>
      </c>
      <c r="B11" s="40">
        <v>45245</v>
      </c>
      <c r="C11" s="41">
        <v>0.46597222222222223</v>
      </c>
      <c r="D11" s="42" t="s">
        <v>36</v>
      </c>
      <c r="E11" s="39">
        <v>3101342925</v>
      </c>
      <c r="F11" s="42" t="s">
        <v>37</v>
      </c>
      <c r="G11" s="48">
        <v>204510404</v>
      </c>
      <c r="H11" s="45" t="s">
        <v>37</v>
      </c>
      <c r="I11" s="46">
        <v>204510404</v>
      </c>
      <c r="J11" s="47" t="s">
        <v>14</v>
      </c>
      <c r="K11" s="47" t="s">
        <v>15</v>
      </c>
    </row>
    <row r="12" spans="1:11" x14ac:dyDescent="0.35">
      <c r="A12" s="39" t="s">
        <v>38</v>
      </c>
      <c r="B12" s="40">
        <v>45245</v>
      </c>
      <c r="C12" s="41">
        <v>0.50347222222222221</v>
      </c>
      <c r="D12" s="42" t="s">
        <v>39</v>
      </c>
      <c r="E12" s="39">
        <v>105450772</v>
      </c>
      <c r="F12" s="42" t="s">
        <v>13</v>
      </c>
      <c r="G12" s="39" t="s">
        <v>13</v>
      </c>
      <c r="H12" s="45" t="s">
        <v>39</v>
      </c>
      <c r="I12" s="46">
        <v>105450772</v>
      </c>
      <c r="J12" s="47" t="s">
        <v>15</v>
      </c>
      <c r="K12" s="47" t="s">
        <v>14</v>
      </c>
    </row>
    <row r="13" spans="1:11" ht="20" x14ac:dyDescent="0.35">
      <c r="A13" s="39" t="s">
        <v>40</v>
      </c>
      <c r="B13" s="40">
        <v>45245</v>
      </c>
      <c r="C13" s="41">
        <v>0.57847222222222217</v>
      </c>
      <c r="D13" s="42" t="s">
        <v>41</v>
      </c>
      <c r="E13" s="39">
        <v>111850511</v>
      </c>
      <c r="F13" s="42" t="s">
        <v>13</v>
      </c>
      <c r="G13" s="39" t="s">
        <v>13</v>
      </c>
      <c r="H13" s="45" t="s">
        <v>41</v>
      </c>
      <c r="I13" s="46">
        <v>111850511</v>
      </c>
      <c r="J13" s="47" t="s">
        <v>14</v>
      </c>
      <c r="K13" s="47" t="s">
        <v>15</v>
      </c>
    </row>
    <row r="14" spans="1:11" x14ac:dyDescent="0.35">
      <c r="A14" s="39" t="s">
        <v>42</v>
      </c>
      <c r="B14" s="40">
        <v>45245</v>
      </c>
      <c r="C14" s="41">
        <v>0.63055555555555554</v>
      </c>
      <c r="D14" s="42" t="s">
        <v>43</v>
      </c>
      <c r="E14" s="39">
        <v>105190707</v>
      </c>
      <c r="F14" s="42" t="s">
        <v>13</v>
      </c>
      <c r="G14" s="39" t="s">
        <v>13</v>
      </c>
      <c r="H14" s="45" t="s">
        <v>44</v>
      </c>
      <c r="I14" s="46">
        <v>105190707</v>
      </c>
      <c r="J14" s="47" t="s">
        <v>14</v>
      </c>
      <c r="K14" s="47" t="s">
        <v>15</v>
      </c>
    </row>
    <row r="15" spans="1:11" x14ac:dyDescent="0.35">
      <c r="A15" s="39" t="s">
        <v>45</v>
      </c>
      <c r="B15" s="40">
        <v>45245</v>
      </c>
      <c r="C15" s="41">
        <v>0.66666666666666663</v>
      </c>
      <c r="D15" s="42" t="s">
        <v>46</v>
      </c>
      <c r="E15" s="39">
        <v>302960878</v>
      </c>
      <c r="F15" s="42" t="s">
        <v>13</v>
      </c>
      <c r="G15" s="39" t="s">
        <v>13</v>
      </c>
      <c r="H15" s="45" t="s">
        <v>46</v>
      </c>
      <c r="I15" s="46">
        <v>302960878</v>
      </c>
      <c r="J15" s="47" t="s">
        <v>14</v>
      </c>
      <c r="K15" s="47" t="s">
        <v>18</v>
      </c>
    </row>
    <row r="16" spans="1:11" x14ac:dyDescent="0.35">
      <c r="A16" s="39" t="s">
        <v>47</v>
      </c>
      <c r="B16" s="40">
        <v>45245</v>
      </c>
      <c r="C16" s="41">
        <v>0.69930555555555562</v>
      </c>
      <c r="D16" s="42" t="s">
        <v>48</v>
      </c>
      <c r="E16" s="39">
        <v>302540437</v>
      </c>
      <c r="F16" s="42" t="s">
        <v>13</v>
      </c>
      <c r="G16" s="39" t="s">
        <v>13</v>
      </c>
      <c r="H16" s="45" t="s">
        <v>49</v>
      </c>
      <c r="I16" s="46">
        <v>302540437</v>
      </c>
      <c r="J16" s="47" t="s">
        <v>14</v>
      </c>
      <c r="K16" s="47" t="s">
        <v>18</v>
      </c>
    </row>
    <row r="17" spans="1:11" x14ac:dyDescent="0.35">
      <c r="A17" s="200" t="s">
        <v>50</v>
      </c>
      <c r="B17" s="202">
        <v>45245</v>
      </c>
      <c r="C17" s="204">
        <v>0.70138888888888884</v>
      </c>
      <c r="D17" s="206" t="s">
        <v>51</v>
      </c>
      <c r="E17" s="200">
        <v>3101507920</v>
      </c>
      <c r="F17" s="206" t="s">
        <v>52</v>
      </c>
      <c r="G17" s="198">
        <v>302760717</v>
      </c>
      <c r="H17" s="45" t="s">
        <v>53</v>
      </c>
      <c r="I17" s="46">
        <v>113760517</v>
      </c>
      <c r="J17" s="47" t="s">
        <v>14</v>
      </c>
      <c r="K17" s="47" t="s">
        <v>15</v>
      </c>
    </row>
    <row r="18" spans="1:11" x14ac:dyDescent="0.35">
      <c r="A18" s="201"/>
      <c r="B18" s="203"/>
      <c r="C18" s="205"/>
      <c r="D18" s="207"/>
      <c r="E18" s="201"/>
      <c r="F18" s="207"/>
      <c r="G18" s="199"/>
      <c r="H18" s="45" t="s">
        <v>54</v>
      </c>
      <c r="I18" s="46">
        <v>114750475</v>
      </c>
      <c r="J18" s="47" t="s">
        <v>14</v>
      </c>
      <c r="K18" s="47" t="s">
        <v>15</v>
      </c>
    </row>
    <row r="19" spans="1:11" x14ac:dyDescent="0.35">
      <c r="A19" s="39" t="s">
        <v>55</v>
      </c>
      <c r="B19" s="40">
        <v>45245</v>
      </c>
      <c r="C19" s="41">
        <v>0.73958333333333337</v>
      </c>
      <c r="D19" s="42" t="s">
        <v>56</v>
      </c>
      <c r="E19" s="39">
        <v>303680943</v>
      </c>
      <c r="F19" s="42" t="s">
        <v>13</v>
      </c>
      <c r="G19" s="39" t="s">
        <v>13</v>
      </c>
      <c r="H19" s="45" t="s">
        <v>57</v>
      </c>
      <c r="I19" s="46">
        <v>303680943</v>
      </c>
      <c r="J19" s="47" t="s">
        <v>14</v>
      </c>
      <c r="K19" s="47" t="s">
        <v>15</v>
      </c>
    </row>
    <row r="20" spans="1:11" x14ac:dyDescent="0.35">
      <c r="A20" s="39" t="s">
        <v>58</v>
      </c>
      <c r="B20" s="40">
        <v>45245</v>
      </c>
      <c r="C20" s="41">
        <v>0.7416666666666667</v>
      </c>
      <c r="D20" s="42" t="s">
        <v>59</v>
      </c>
      <c r="E20" s="39">
        <v>108370423</v>
      </c>
      <c r="F20" s="42" t="s">
        <v>13</v>
      </c>
      <c r="G20" s="39" t="s">
        <v>13</v>
      </c>
      <c r="H20" s="45" t="s">
        <v>60</v>
      </c>
      <c r="I20" s="46">
        <v>108370423</v>
      </c>
      <c r="J20" s="47" t="s">
        <v>14</v>
      </c>
      <c r="K20" s="47" t="s">
        <v>15</v>
      </c>
    </row>
    <row r="21" spans="1:11" x14ac:dyDescent="0.35">
      <c r="A21" s="39" t="s">
        <v>61</v>
      </c>
      <c r="B21" s="40">
        <v>45245</v>
      </c>
      <c r="C21" s="41">
        <v>0.81041666666666667</v>
      </c>
      <c r="D21" s="42" t="s">
        <v>62</v>
      </c>
      <c r="E21" s="39">
        <v>106350557</v>
      </c>
      <c r="F21" s="42" t="s">
        <v>13</v>
      </c>
      <c r="G21" s="39" t="s">
        <v>13</v>
      </c>
      <c r="H21" s="45" t="s">
        <v>62</v>
      </c>
      <c r="I21" s="46">
        <v>106350557</v>
      </c>
      <c r="J21" s="47" t="s">
        <v>15</v>
      </c>
      <c r="K21" s="47" t="s">
        <v>14</v>
      </c>
    </row>
    <row r="22" spans="1:11" x14ac:dyDescent="0.35">
      <c r="A22" s="39" t="s">
        <v>63</v>
      </c>
      <c r="B22" s="40">
        <v>45245</v>
      </c>
      <c r="C22" s="41">
        <v>0.86875000000000002</v>
      </c>
      <c r="D22" s="42" t="s">
        <v>64</v>
      </c>
      <c r="E22" s="39">
        <v>900080648</v>
      </c>
      <c r="F22" s="42" t="s">
        <v>13</v>
      </c>
      <c r="G22" s="39" t="s">
        <v>13</v>
      </c>
      <c r="H22" s="45" t="s">
        <v>65</v>
      </c>
      <c r="I22" s="46">
        <v>900080648</v>
      </c>
      <c r="J22" s="47" t="s">
        <v>14</v>
      </c>
      <c r="K22" s="47" t="s">
        <v>15</v>
      </c>
    </row>
    <row r="23" spans="1:11" x14ac:dyDescent="0.35">
      <c r="A23" s="39" t="s">
        <v>66</v>
      </c>
      <c r="B23" s="40">
        <v>45245</v>
      </c>
      <c r="C23" s="49">
        <v>0.88680555555555562</v>
      </c>
      <c r="D23" s="42" t="s">
        <v>67</v>
      </c>
      <c r="E23" s="39">
        <v>111090541</v>
      </c>
      <c r="F23" s="42" t="s">
        <v>13</v>
      </c>
      <c r="G23" s="39" t="s">
        <v>13</v>
      </c>
      <c r="H23" s="42" t="s">
        <v>67</v>
      </c>
      <c r="I23" s="39">
        <v>111090541</v>
      </c>
      <c r="J23" s="47" t="s">
        <v>14</v>
      </c>
      <c r="K23" s="47" t="s">
        <v>15</v>
      </c>
    </row>
    <row r="24" spans="1:11" ht="20" x14ac:dyDescent="0.35">
      <c r="A24" s="39" t="s">
        <v>68</v>
      </c>
      <c r="B24" s="40">
        <v>45245</v>
      </c>
      <c r="C24" s="41">
        <v>0.8965277777777777</v>
      </c>
      <c r="D24" s="42" t="s">
        <v>69</v>
      </c>
      <c r="E24" s="39">
        <v>204590056</v>
      </c>
      <c r="F24" s="42" t="s">
        <v>13</v>
      </c>
      <c r="G24" s="39" t="s">
        <v>13</v>
      </c>
      <c r="H24" s="45" t="s">
        <v>69</v>
      </c>
      <c r="I24" s="46">
        <v>204590056</v>
      </c>
      <c r="J24" s="47" t="s">
        <v>14</v>
      </c>
      <c r="K24" s="47" t="s">
        <v>15</v>
      </c>
    </row>
    <row r="25" spans="1:11" x14ac:dyDescent="0.35">
      <c r="A25" s="200" t="s">
        <v>70</v>
      </c>
      <c r="B25" s="202">
        <v>45245</v>
      </c>
      <c r="C25" s="204">
        <v>0.89722222222222225</v>
      </c>
      <c r="D25" s="206" t="s">
        <v>71</v>
      </c>
      <c r="E25" s="200">
        <v>3101546643</v>
      </c>
      <c r="F25" s="206" t="s">
        <v>72</v>
      </c>
      <c r="G25" s="198">
        <v>111530671</v>
      </c>
      <c r="H25" s="45" t="s">
        <v>73</v>
      </c>
      <c r="I25" s="46">
        <v>401050890</v>
      </c>
      <c r="J25" s="47" t="s">
        <v>14</v>
      </c>
      <c r="K25" s="47" t="s">
        <v>18</v>
      </c>
    </row>
    <row r="26" spans="1:11" x14ac:dyDescent="0.35">
      <c r="A26" s="201"/>
      <c r="B26" s="203"/>
      <c r="C26" s="205"/>
      <c r="D26" s="207"/>
      <c r="E26" s="201"/>
      <c r="F26" s="207"/>
      <c r="G26" s="199"/>
      <c r="H26" s="45" t="s">
        <v>74</v>
      </c>
      <c r="I26" s="46">
        <v>111530671</v>
      </c>
      <c r="J26" s="47" t="s">
        <v>14</v>
      </c>
      <c r="K26" s="47" t="s">
        <v>18</v>
      </c>
    </row>
    <row r="27" spans="1:11" ht="20" x14ac:dyDescent="0.35">
      <c r="A27" s="39" t="s">
        <v>75</v>
      </c>
      <c r="B27" s="40">
        <v>45245</v>
      </c>
      <c r="C27" s="49">
        <v>0.95208333333333339</v>
      </c>
      <c r="D27" s="42" t="s">
        <v>76</v>
      </c>
      <c r="E27" s="39">
        <v>104600875</v>
      </c>
      <c r="F27" s="42" t="s">
        <v>13</v>
      </c>
      <c r="G27" s="39" t="s">
        <v>13</v>
      </c>
      <c r="H27" s="45" t="s">
        <v>76</v>
      </c>
      <c r="I27" s="46">
        <v>104600875</v>
      </c>
      <c r="J27" s="47" t="s">
        <v>14</v>
      </c>
      <c r="K27" s="47" t="s">
        <v>18</v>
      </c>
    </row>
    <row r="28" spans="1:11" x14ac:dyDescent="0.35">
      <c r="A28" s="39" t="s">
        <v>77</v>
      </c>
      <c r="B28" s="40">
        <v>45245</v>
      </c>
      <c r="C28" s="41">
        <v>0.96944444444444444</v>
      </c>
      <c r="D28" s="42" t="s">
        <v>78</v>
      </c>
      <c r="E28" s="39">
        <v>502190843</v>
      </c>
      <c r="F28" s="42" t="s">
        <v>13</v>
      </c>
      <c r="G28" s="39" t="s">
        <v>13</v>
      </c>
      <c r="H28" s="45" t="s">
        <v>78</v>
      </c>
      <c r="I28" s="46">
        <v>502190843</v>
      </c>
      <c r="J28" s="47" t="s">
        <v>14</v>
      </c>
      <c r="K28" s="47" t="s">
        <v>15</v>
      </c>
    </row>
    <row r="29" spans="1:11" ht="20" x14ac:dyDescent="0.35">
      <c r="A29" s="39" t="s">
        <v>79</v>
      </c>
      <c r="B29" s="40">
        <v>45245</v>
      </c>
      <c r="C29" s="41">
        <v>0.9784722222222223</v>
      </c>
      <c r="D29" s="42" t="s">
        <v>80</v>
      </c>
      <c r="E29" s="39">
        <v>106940731</v>
      </c>
      <c r="F29" s="42" t="s">
        <v>13</v>
      </c>
      <c r="G29" s="39" t="s">
        <v>13</v>
      </c>
      <c r="H29" s="45" t="s">
        <v>80</v>
      </c>
      <c r="I29" s="46">
        <v>106940731</v>
      </c>
      <c r="J29" s="47" t="s">
        <v>14</v>
      </c>
      <c r="K29" s="47" t="s">
        <v>18</v>
      </c>
    </row>
    <row r="30" spans="1:11" x14ac:dyDescent="0.35">
      <c r="A30" s="39" t="s">
        <v>81</v>
      </c>
      <c r="B30" s="40">
        <v>45245</v>
      </c>
      <c r="C30" s="41">
        <v>0.9819444444444444</v>
      </c>
      <c r="D30" s="42" t="s">
        <v>82</v>
      </c>
      <c r="E30" s="39">
        <v>105540302</v>
      </c>
      <c r="F30" s="42" t="s">
        <v>13</v>
      </c>
      <c r="G30" s="39" t="s">
        <v>13</v>
      </c>
      <c r="H30" s="45" t="s">
        <v>82</v>
      </c>
      <c r="I30" s="46">
        <v>105540302</v>
      </c>
      <c r="J30" s="47" t="s">
        <v>14</v>
      </c>
      <c r="K30" s="47" t="s">
        <v>18</v>
      </c>
    </row>
    <row r="31" spans="1:11" x14ac:dyDescent="0.35">
      <c r="A31" s="39" t="s">
        <v>83</v>
      </c>
      <c r="B31" s="40">
        <v>45246</v>
      </c>
      <c r="C31" s="41">
        <v>9.7222222222222224E-3</v>
      </c>
      <c r="D31" s="42" t="s">
        <v>84</v>
      </c>
      <c r="E31" s="39">
        <v>105670565</v>
      </c>
      <c r="F31" s="42" t="s">
        <v>13</v>
      </c>
      <c r="G31" s="39" t="s">
        <v>13</v>
      </c>
      <c r="H31" s="45" t="s">
        <v>84</v>
      </c>
      <c r="I31" s="46">
        <v>105670565</v>
      </c>
      <c r="J31" s="47" t="s">
        <v>14</v>
      </c>
      <c r="K31" s="47" t="s">
        <v>15</v>
      </c>
    </row>
    <row r="32" spans="1:11" x14ac:dyDescent="0.35">
      <c r="A32" s="39" t="s">
        <v>85</v>
      </c>
      <c r="B32" s="40">
        <v>45246</v>
      </c>
      <c r="C32" s="41">
        <v>0.40625</v>
      </c>
      <c r="D32" s="42" t="s">
        <v>86</v>
      </c>
      <c r="E32" s="39">
        <v>118280892</v>
      </c>
      <c r="F32" s="42" t="s">
        <v>13</v>
      </c>
      <c r="G32" s="39" t="s">
        <v>13</v>
      </c>
      <c r="H32" s="42" t="s">
        <v>86</v>
      </c>
      <c r="I32" s="39">
        <v>118280892</v>
      </c>
      <c r="J32" s="47" t="s">
        <v>14</v>
      </c>
      <c r="K32" s="47" t="s">
        <v>18</v>
      </c>
    </row>
    <row r="33" spans="1:11" x14ac:dyDescent="0.35">
      <c r="A33" s="200" t="s">
        <v>87</v>
      </c>
      <c r="B33" s="202">
        <v>45246</v>
      </c>
      <c r="C33" s="204">
        <v>0.46666666666666662</v>
      </c>
      <c r="D33" s="206" t="s">
        <v>88</v>
      </c>
      <c r="E33" s="200">
        <v>3102368553</v>
      </c>
      <c r="F33" s="206" t="s">
        <v>89</v>
      </c>
      <c r="G33" s="198">
        <v>108190069</v>
      </c>
      <c r="H33" s="42" t="s">
        <v>90</v>
      </c>
      <c r="I33" s="39">
        <v>301470098</v>
      </c>
      <c r="J33" s="47" t="s">
        <v>14</v>
      </c>
      <c r="K33" s="47" t="s">
        <v>15</v>
      </c>
    </row>
    <row r="34" spans="1:11" x14ac:dyDescent="0.35">
      <c r="A34" s="201"/>
      <c r="B34" s="203"/>
      <c r="C34" s="205"/>
      <c r="D34" s="207"/>
      <c r="E34" s="201"/>
      <c r="F34" s="207"/>
      <c r="G34" s="199"/>
      <c r="H34" s="42" t="s">
        <v>89</v>
      </c>
      <c r="I34" s="39">
        <v>108190069</v>
      </c>
      <c r="J34" s="47" t="s">
        <v>14</v>
      </c>
      <c r="K34" s="47" t="s">
        <v>15</v>
      </c>
    </row>
    <row r="35" spans="1:11" ht="20" x14ac:dyDescent="0.35">
      <c r="A35" s="39" t="s">
        <v>91</v>
      </c>
      <c r="B35" s="40">
        <v>45246</v>
      </c>
      <c r="C35" s="41">
        <v>0.47361111111111115</v>
      </c>
      <c r="D35" s="42" t="s">
        <v>92</v>
      </c>
      <c r="E35" s="39">
        <v>110000156</v>
      </c>
      <c r="F35" s="42" t="s">
        <v>13</v>
      </c>
      <c r="G35" s="39" t="s">
        <v>13</v>
      </c>
      <c r="H35" s="42" t="s">
        <v>92</v>
      </c>
      <c r="I35" s="39">
        <v>110000156</v>
      </c>
      <c r="J35" s="47" t="s">
        <v>14</v>
      </c>
      <c r="K35" s="47" t="s">
        <v>15</v>
      </c>
    </row>
    <row r="36" spans="1:11" ht="20" x14ac:dyDescent="0.35">
      <c r="A36" s="39" t="s">
        <v>93</v>
      </c>
      <c r="B36" s="40">
        <v>45246</v>
      </c>
      <c r="C36" s="41">
        <v>0.4909722222222222</v>
      </c>
      <c r="D36" s="42" t="s">
        <v>94</v>
      </c>
      <c r="E36" s="39">
        <v>501970537</v>
      </c>
      <c r="F36" s="42" t="s">
        <v>13</v>
      </c>
      <c r="G36" s="39" t="s">
        <v>13</v>
      </c>
      <c r="H36" s="42" t="s">
        <v>94</v>
      </c>
      <c r="I36" s="39">
        <v>501970537</v>
      </c>
      <c r="J36" s="47" t="s">
        <v>14</v>
      </c>
      <c r="K36" s="47" t="s">
        <v>15</v>
      </c>
    </row>
  </sheetData>
  <autoFilter ref="A1:K36" xr:uid="{14F22252-66F9-4F47-9B01-054F1B5F032E}"/>
  <mergeCells count="21">
    <mergeCell ref="G17:G18"/>
    <mergeCell ref="A25:A26"/>
    <mergeCell ref="B25:B26"/>
    <mergeCell ref="C25:C26"/>
    <mergeCell ref="D25:D26"/>
    <mergeCell ref="E25:E26"/>
    <mergeCell ref="F25:F26"/>
    <mergeCell ref="G25:G26"/>
    <mergeCell ref="A17:A18"/>
    <mergeCell ref="D17:D18"/>
    <mergeCell ref="B17:B18"/>
    <mergeCell ref="C17:C18"/>
    <mergeCell ref="E17:E18"/>
    <mergeCell ref="F17:F18"/>
    <mergeCell ref="G33:G34"/>
    <mergeCell ref="A33:A34"/>
    <mergeCell ref="B33:B34"/>
    <mergeCell ref="C33:C34"/>
    <mergeCell ref="D33:D34"/>
    <mergeCell ref="E33:E34"/>
    <mergeCell ref="F33:F34"/>
  </mergeCells>
  <conditionalFormatting sqref="A1:A17 A19:A25 A27:A33 A35:A36">
    <cfRule type="duplicateValues" dxfId="74" priority="27"/>
  </conditionalFormatting>
  <conditionalFormatting sqref="D1:D17 D19:D25 D27:D33 D35:D36">
    <cfRule type="duplicateValues" dxfId="73" priority="3"/>
  </conditionalFormatting>
  <conditionalFormatting sqref="D2">
    <cfRule type="cellIs" dxfId="72" priority="26" operator="equal">
      <formula>0</formula>
    </cfRule>
  </conditionalFormatting>
  <conditionalFormatting sqref="D4:D5">
    <cfRule type="cellIs" dxfId="71" priority="24" operator="equal">
      <formula>0</formula>
    </cfRule>
  </conditionalFormatting>
  <conditionalFormatting sqref="D9">
    <cfRule type="cellIs" dxfId="70" priority="23" operator="equal">
      <formula>0</formula>
    </cfRule>
  </conditionalFormatting>
  <conditionalFormatting sqref="D11:D13">
    <cfRule type="cellIs" dxfId="69" priority="20" operator="equal">
      <formula>0</formula>
    </cfRule>
  </conditionalFormatting>
  <conditionalFormatting sqref="D15:D17">
    <cfRule type="cellIs" dxfId="68" priority="18" operator="equal">
      <formula>0</formula>
    </cfRule>
  </conditionalFormatting>
  <conditionalFormatting sqref="D19:D22">
    <cfRule type="cellIs" dxfId="67" priority="13" operator="equal">
      <formula>0</formula>
    </cfRule>
  </conditionalFormatting>
  <conditionalFormatting sqref="D27:D32">
    <cfRule type="cellIs" dxfId="66" priority="6" operator="equal">
      <formula>0</formula>
    </cfRule>
  </conditionalFormatting>
  <conditionalFormatting sqref="D35:D36">
    <cfRule type="cellIs" dxfId="65" priority="4" operator="equal">
      <formula>0</formula>
    </cfRule>
  </conditionalFormatting>
  <conditionalFormatting sqref="H5">
    <cfRule type="duplicateValues" dxfId="64" priority="1"/>
    <cfRule type="cellIs" dxfId="63" priority="2"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Y46"/>
  <sheetViews>
    <sheetView showGridLines="0" topLeftCell="A11" zoomScale="60" zoomScaleNormal="60" workbookViewId="0">
      <pane xSplit="4" ySplit="1" topLeftCell="AD12" activePane="bottomRight" state="frozen"/>
      <selection activeCell="A11" sqref="A11"/>
      <selection pane="topRight" activeCell="E11" sqref="E11"/>
      <selection pane="bottomLeft" activeCell="A12" sqref="A12"/>
      <selection pane="bottomRight" activeCell="AM22" sqref="AM22"/>
    </sheetView>
  </sheetViews>
  <sheetFormatPr baseColWidth="10" defaultColWidth="9.6328125" defaultRowHeight="24.5" customHeight="1" x14ac:dyDescent="0.35"/>
  <cols>
    <col min="2" max="2" width="14.453125" style="33" customWidth="1"/>
    <col min="3" max="3" width="9.6328125" customWidth="1"/>
    <col min="4" max="4" width="32.54296875" customWidth="1"/>
    <col min="5" max="6" width="9.6328125" customWidth="1"/>
    <col min="7" max="7" width="9.6328125" style="28" customWidth="1"/>
    <col min="8" max="8" width="11.81640625" customWidth="1"/>
    <col min="9" max="11" width="9.6328125" customWidth="1"/>
    <col min="12" max="12" width="9.6328125" style="51" customWidth="1"/>
    <col min="13" max="13" width="9.6328125" style="56" customWidth="1"/>
    <col min="14" max="14" width="9.6328125" style="69" customWidth="1"/>
    <col min="15" max="25" width="9.6328125" customWidth="1"/>
    <col min="26" max="26" width="39.36328125" style="66" customWidth="1"/>
    <col min="27" max="29" width="9.6328125" customWidth="1"/>
    <col min="30" max="30" width="9.6328125" style="66" customWidth="1"/>
    <col min="31" max="35" width="9.6328125" customWidth="1"/>
    <col min="38" max="47" width="9.6328125" customWidth="1"/>
    <col min="48" max="48" width="13.81640625" customWidth="1"/>
  </cols>
  <sheetData>
    <row r="1" spans="1:129" ht="26" customHeight="1" x14ac:dyDescent="0.35">
      <c r="A1" s="216"/>
      <c r="B1" s="216"/>
      <c r="C1" s="216"/>
      <c r="D1" s="216"/>
      <c r="E1" s="217" t="s">
        <v>479</v>
      </c>
      <c r="F1" s="217"/>
      <c r="G1" s="217"/>
      <c r="H1" s="173" t="s">
        <v>480</v>
      </c>
      <c r="I1" s="173"/>
      <c r="J1" s="173"/>
      <c r="K1" s="173"/>
      <c r="L1" s="175"/>
      <c r="M1" s="176"/>
      <c r="N1" s="177"/>
      <c r="O1" s="173"/>
      <c r="P1" s="173"/>
      <c r="Q1" s="173" t="s">
        <v>481</v>
      </c>
      <c r="R1" s="173"/>
      <c r="S1" s="173"/>
      <c r="T1" s="173"/>
      <c r="U1" s="173"/>
      <c r="V1" s="173"/>
      <c r="W1" s="173"/>
      <c r="X1" s="173"/>
      <c r="Y1" s="173"/>
      <c r="Z1" s="172"/>
      <c r="AA1" s="173"/>
      <c r="AB1" s="173"/>
      <c r="AC1" s="173"/>
      <c r="AD1" s="172"/>
      <c r="AE1" s="173"/>
      <c r="AF1" s="173"/>
      <c r="AG1" s="173"/>
      <c r="AH1" s="173"/>
      <c r="AI1" s="173"/>
      <c r="AJ1" s="173"/>
      <c r="AK1" s="173"/>
      <c r="AL1" s="173"/>
      <c r="AM1" s="173"/>
      <c r="AN1" s="173"/>
      <c r="AO1" s="173"/>
      <c r="AP1" s="173"/>
      <c r="AQ1" s="173"/>
      <c r="AR1" s="173"/>
      <c r="AS1" s="173"/>
      <c r="AT1" s="173" t="s">
        <v>95</v>
      </c>
      <c r="AU1" s="173"/>
      <c r="AV1" s="173"/>
      <c r="AW1" s="173"/>
      <c r="AX1" s="173"/>
      <c r="AY1" s="173"/>
      <c r="AZ1" s="173"/>
      <c r="BA1" s="173"/>
      <c r="BB1" s="173"/>
      <c r="BC1" s="173"/>
      <c r="BD1" s="173"/>
      <c r="BE1" s="173"/>
    </row>
    <row r="2" spans="1:129" ht="26" customHeight="1" x14ac:dyDescent="0.35">
      <c r="A2" s="216"/>
      <c r="B2" s="216"/>
      <c r="C2" s="216"/>
      <c r="D2" s="216"/>
      <c r="E2" s="217" t="s">
        <v>96</v>
      </c>
      <c r="F2" s="217"/>
      <c r="G2" s="217"/>
      <c r="H2" s="178"/>
      <c r="I2" s="178"/>
      <c r="J2" s="178"/>
      <c r="K2" s="178"/>
      <c r="L2" s="179"/>
      <c r="M2" s="3"/>
      <c r="N2" s="180"/>
      <c r="O2" s="178"/>
      <c r="P2" s="178"/>
      <c r="Q2" s="178"/>
      <c r="R2" s="178"/>
      <c r="S2" s="178"/>
      <c r="T2" s="178"/>
      <c r="U2" s="178"/>
      <c r="V2" s="178"/>
      <c r="W2" s="178"/>
      <c r="X2" s="178"/>
      <c r="Y2" s="178"/>
      <c r="Z2" s="1"/>
      <c r="AA2" s="178"/>
      <c r="AB2" s="178"/>
      <c r="AC2" s="178"/>
      <c r="AD2" s="1"/>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row>
    <row r="3" spans="1:129" ht="26" customHeight="1" x14ac:dyDescent="0.35">
      <c r="A3" s="216"/>
      <c r="B3" s="216"/>
      <c r="C3" s="216"/>
      <c r="D3" s="216"/>
      <c r="E3" s="217" t="s">
        <v>482</v>
      </c>
      <c r="F3" s="217"/>
      <c r="G3" s="217"/>
      <c r="H3" s="173" t="s">
        <v>97</v>
      </c>
      <c r="I3" s="178"/>
      <c r="J3" s="178"/>
      <c r="K3" s="178"/>
      <c r="L3" s="179"/>
      <c r="M3" s="3"/>
      <c r="N3" s="180"/>
      <c r="O3" s="178"/>
      <c r="P3" s="178"/>
      <c r="Q3" s="178"/>
      <c r="R3" s="178"/>
      <c r="S3" s="178"/>
      <c r="T3" s="178"/>
      <c r="U3" s="178"/>
      <c r="V3" s="178"/>
      <c r="W3" s="178"/>
      <c r="X3" s="178"/>
      <c r="Y3" s="178"/>
      <c r="Z3" s="1"/>
      <c r="AA3" s="178"/>
      <c r="AB3" s="178"/>
      <c r="AC3" s="178"/>
      <c r="AD3" s="1"/>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3"/>
    </row>
    <row r="4" spans="1:129" ht="26" customHeight="1" x14ac:dyDescent="0.35">
      <c r="A4" s="216"/>
      <c r="B4" s="216"/>
      <c r="C4" s="216"/>
      <c r="D4" s="216"/>
      <c r="E4" s="217" t="s">
        <v>98</v>
      </c>
      <c r="F4" s="217"/>
      <c r="G4" s="174">
        <v>2022</v>
      </c>
      <c r="H4" s="173" t="s">
        <v>483</v>
      </c>
      <c r="I4" s="173"/>
      <c r="J4" s="173"/>
      <c r="K4" s="173"/>
      <c r="L4" s="175"/>
      <c r="M4" s="176"/>
      <c r="N4" s="177"/>
      <c r="O4" s="173"/>
      <c r="P4" s="173"/>
      <c r="Q4" s="173"/>
      <c r="R4" s="173"/>
      <c r="S4" s="173"/>
      <c r="T4" s="173"/>
      <c r="U4" s="173"/>
      <c r="V4" s="173"/>
      <c r="W4" s="173"/>
      <c r="X4" s="173"/>
      <c r="Y4" s="173"/>
      <c r="Z4" s="172"/>
      <c r="AA4" s="173"/>
      <c r="AB4" s="173"/>
      <c r="AC4" s="173"/>
      <c r="AD4" s="172"/>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row>
    <row r="5" spans="1:129" ht="24.5" customHeight="1" x14ac:dyDescent="0.35">
      <c r="A5" s="168"/>
      <c r="B5" s="169"/>
      <c r="C5" s="168"/>
      <c r="D5" s="214" t="s">
        <v>99</v>
      </c>
      <c r="E5" s="214"/>
      <c r="F5" s="214"/>
      <c r="G5" s="214"/>
      <c r="H5" s="214"/>
      <c r="I5" s="214"/>
      <c r="J5" s="214"/>
      <c r="K5" s="214"/>
      <c r="L5" s="214"/>
      <c r="M5" s="214"/>
      <c r="N5" s="214"/>
      <c r="O5" s="214"/>
      <c r="P5" s="214"/>
      <c r="Q5" s="214"/>
      <c r="R5" s="168"/>
      <c r="S5" s="168"/>
      <c r="T5" s="168"/>
      <c r="U5" s="168"/>
      <c r="V5" s="168"/>
      <c r="W5" s="168"/>
      <c r="X5" s="168"/>
      <c r="Y5" s="168"/>
      <c r="Z5" s="170"/>
      <c r="AA5" s="168"/>
      <c r="AB5" s="168"/>
      <c r="AC5" s="168"/>
      <c r="AD5" s="170"/>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71"/>
    </row>
    <row r="6" spans="1:129" ht="24.5" customHeight="1" x14ac:dyDescent="0.35">
      <c r="A6" s="21"/>
      <c r="B6" s="31"/>
      <c r="C6" s="21"/>
      <c r="D6" s="215"/>
      <c r="E6" s="215"/>
      <c r="F6" s="215"/>
      <c r="G6" s="215"/>
      <c r="H6" s="215"/>
      <c r="I6" s="215"/>
      <c r="J6" s="215"/>
      <c r="K6" s="215"/>
      <c r="L6" s="215"/>
      <c r="M6" s="215"/>
      <c r="N6" s="215"/>
      <c r="O6" s="215"/>
      <c r="P6" s="215"/>
      <c r="Q6" s="215"/>
      <c r="R6" s="21"/>
      <c r="S6" s="21"/>
      <c r="T6" s="21"/>
      <c r="U6" s="21"/>
      <c r="V6" s="21"/>
      <c r="W6" s="21"/>
      <c r="X6" s="21"/>
      <c r="Y6" s="21"/>
      <c r="Z6" s="70"/>
      <c r="AA6" s="21"/>
      <c r="AB6" s="21"/>
      <c r="AC6" s="21"/>
      <c r="AD6" s="70"/>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2"/>
    </row>
    <row r="7" spans="1:129" ht="24.5" customHeight="1" x14ac:dyDescent="0.35">
      <c r="A7" s="16"/>
      <c r="B7" s="211" t="s">
        <v>100</v>
      </c>
      <c r="C7" s="212"/>
      <c r="D7" s="212"/>
      <c r="E7" s="212"/>
      <c r="F7" s="212"/>
      <c r="G7" s="212"/>
      <c r="H7" s="212"/>
      <c r="I7" s="212"/>
      <c r="J7" s="212"/>
      <c r="K7" s="212"/>
      <c r="L7" s="212"/>
      <c r="M7" s="16"/>
      <c r="N7" s="67"/>
      <c r="O7" s="17"/>
      <c r="P7" s="17"/>
      <c r="Q7" s="17"/>
      <c r="R7" s="17"/>
      <c r="S7" s="17"/>
      <c r="T7" s="17"/>
      <c r="U7" s="17"/>
      <c r="V7" s="17"/>
      <c r="W7" s="17"/>
      <c r="X7" s="17"/>
      <c r="Y7" s="17"/>
      <c r="Z7" s="71"/>
      <c r="AA7" s="17"/>
      <c r="AB7" s="17"/>
      <c r="AC7" s="17"/>
      <c r="AD7" s="71"/>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8"/>
    </row>
    <row r="8" spans="1:129" ht="24.5" customHeight="1" x14ac:dyDescent="0.35">
      <c r="A8" s="19"/>
      <c r="B8" s="213"/>
      <c r="C8" s="213"/>
      <c r="D8" s="213"/>
      <c r="E8" s="213"/>
      <c r="F8" s="213"/>
      <c r="G8" s="213"/>
      <c r="H8" s="213"/>
      <c r="I8" s="213"/>
      <c r="J8" s="213"/>
      <c r="K8" s="213"/>
      <c r="L8" s="213"/>
      <c r="M8" s="53"/>
      <c r="N8" s="68"/>
      <c r="O8" s="19"/>
      <c r="P8" s="19"/>
      <c r="Q8" s="19"/>
      <c r="R8" s="19"/>
      <c r="S8" s="19"/>
      <c r="T8" s="19"/>
      <c r="U8" s="19"/>
      <c r="V8" s="19"/>
      <c r="W8" s="19"/>
      <c r="X8" s="19"/>
      <c r="Y8" s="19"/>
      <c r="Z8" s="72"/>
      <c r="AA8" s="19"/>
      <c r="AB8" s="19"/>
      <c r="AC8" s="19"/>
      <c r="AD8" s="72"/>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20"/>
    </row>
    <row r="9" spans="1:129" ht="51" customHeight="1" x14ac:dyDescent="0.35">
      <c r="A9" s="73"/>
      <c r="B9" s="73"/>
      <c r="C9" s="73"/>
      <c r="D9" s="73"/>
      <c r="E9" s="73"/>
      <c r="F9" s="208" t="s">
        <v>99</v>
      </c>
      <c r="G9" s="208"/>
      <c r="H9" s="208"/>
      <c r="I9" s="208"/>
      <c r="J9" s="208"/>
      <c r="K9" s="208"/>
      <c r="L9" s="208"/>
      <c r="M9" s="208"/>
      <c r="N9" s="208"/>
      <c r="O9" s="208"/>
      <c r="P9" s="208"/>
      <c r="Q9" s="208"/>
      <c r="R9" s="208"/>
      <c r="S9" s="208"/>
      <c r="T9" s="208"/>
      <c r="U9" s="208"/>
      <c r="V9" s="208"/>
      <c r="W9" s="208"/>
      <c r="X9" s="208"/>
      <c r="Y9" s="208"/>
      <c r="Z9" s="208"/>
      <c r="AA9" s="208"/>
      <c r="AB9" s="208"/>
      <c r="AC9" s="208"/>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row>
    <row r="10" spans="1:129" ht="77" customHeight="1" x14ac:dyDescent="0.35">
      <c r="A10" s="210" t="s">
        <v>100</v>
      </c>
      <c r="B10" s="210"/>
      <c r="C10" s="210"/>
      <c r="D10" s="210"/>
      <c r="E10" s="210"/>
      <c r="F10" s="210"/>
      <c r="G10" s="209"/>
      <c r="H10" s="209"/>
      <c r="I10" s="209"/>
      <c r="J10" s="209"/>
      <c r="K10" s="209"/>
      <c r="L10" s="209"/>
      <c r="M10" s="209"/>
      <c r="N10" s="209"/>
      <c r="O10" s="209"/>
      <c r="P10" s="209"/>
      <c r="Q10" s="209"/>
      <c r="R10" s="209"/>
      <c r="S10" s="209"/>
      <c r="T10" s="209"/>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row>
    <row r="11" spans="1:129" s="78" customFormat="1" ht="24.5" customHeight="1" x14ac:dyDescent="0.3">
      <c r="A11" s="153" t="s">
        <v>0</v>
      </c>
      <c r="B11" s="154" t="s">
        <v>1</v>
      </c>
      <c r="C11" s="155" t="s">
        <v>2</v>
      </c>
      <c r="D11" s="155" t="s">
        <v>3</v>
      </c>
      <c r="E11" s="155" t="s">
        <v>484</v>
      </c>
      <c r="F11" s="155" t="s">
        <v>485</v>
      </c>
      <c r="G11" s="156" t="s">
        <v>5</v>
      </c>
      <c r="H11" s="157" t="s">
        <v>101</v>
      </c>
      <c r="I11" s="158" t="s">
        <v>102</v>
      </c>
      <c r="J11" s="159" t="s">
        <v>103</v>
      </c>
      <c r="K11" s="158" t="s">
        <v>104</v>
      </c>
      <c r="L11" s="160" t="s">
        <v>105</v>
      </c>
      <c r="M11" s="161" t="s">
        <v>106</v>
      </c>
      <c r="N11" s="161" t="s">
        <v>107</v>
      </c>
      <c r="O11" s="159" t="s">
        <v>108</v>
      </c>
      <c r="P11" s="159" t="s">
        <v>109</v>
      </c>
      <c r="Q11" s="159" t="s">
        <v>110</v>
      </c>
      <c r="R11" s="159" t="s">
        <v>111</v>
      </c>
      <c r="S11" s="159" t="s">
        <v>112</v>
      </c>
      <c r="T11" s="159" t="s">
        <v>113</v>
      </c>
      <c r="U11" s="159" t="s">
        <v>114</v>
      </c>
      <c r="V11" s="159" t="s">
        <v>115</v>
      </c>
      <c r="W11" s="159" t="s">
        <v>116</v>
      </c>
      <c r="X11" s="159" t="s">
        <v>117</v>
      </c>
      <c r="Y11" s="159" t="s">
        <v>118</v>
      </c>
      <c r="Z11" s="162" t="s">
        <v>119</v>
      </c>
      <c r="AA11" s="74" t="s">
        <v>120</v>
      </c>
      <c r="AB11" s="74" t="s">
        <v>121</v>
      </c>
      <c r="AC11" s="74" t="s">
        <v>122</v>
      </c>
      <c r="AD11" s="74" t="s">
        <v>7</v>
      </c>
      <c r="AE11" s="74" t="s">
        <v>8</v>
      </c>
      <c r="AF11" s="74" t="s">
        <v>123</v>
      </c>
      <c r="AG11" s="74" t="s">
        <v>124</v>
      </c>
      <c r="AH11" s="74" t="s">
        <v>125</v>
      </c>
      <c r="AI11" s="74" t="s">
        <v>126</v>
      </c>
      <c r="AJ11" s="74" t="s">
        <v>9</v>
      </c>
      <c r="AK11" s="74" t="s">
        <v>10</v>
      </c>
      <c r="AL11" s="75" t="s">
        <v>127</v>
      </c>
      <c r="AM11" s="75" t="s">
        <v>128</v>
      </c>
      <c r="AN11" s="75" t="s">
        <v>486</v>
      </c>
      <c r="AO11" s="75" t="s">
        <v>419</v>
      </c>
      <c r="AP11" s="75" t="s">
        <v>129</v>
      </c>
      <c r="AQ11" s="75" t="s">
        <v>130</v>
      </c>
      <c r="AR11" s="74" t="s">
        <v>439</v>
      </c>
      <c r="AS11" s="75" t="s">
        <v>131</v>
      </c>
      <c r="AT11" s="75" t="s">
        <v>132</v>
      </c>
      <c r="AU11" s="75" t="s">
        <v>133</v>
      </c>
      <c r="AV11" s="74" t="s">
        <v>134</v>
      </c>
      <c r="AW11" s="76" t="s">
        <v>135</v>
      </c>
      <c r="AX11" s="75" t="s">
        <v>136</v>
      </c>
      <c r="AY11" s="75" t="s">
        <v>137</v>
      </c>
      <c r="AZ11" s="75" t="s">
        <v>138</v>
      </c>
      <c r="BA11" s="75" t="s">
        <v>487</v>
      </c>
      <c r="BB11" s="75" t="s">
        <v>139</v>
      </c>
      <c r="BC11" s="75" t="s">
        <v>140</v>
      </c>
      <c r="BD11" s="77" t="s">
        <v>141</v>
      </c>
      <c r="BE11" s="77" t="s">
        <v>142</v>
      </c>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row>
    <row r="12" spans="1:129" s="1" customFormat="1" ht="24.5" customHeight="1" x14ac:dyDescent="0.35">
      <c r="A12" s="30" t="s">
        <v>11</v>
      </c>
      <c r="B12" s="32">
        <v>45244</v>
      </c>
      <c r="C12" s="29">
        <v>0.42986111111111108</v>
      </c>
      <c r="D12" s="23" t="s">
        <v>12</v>
      </c>
      <c r="E12" s="2" t="s">
        <v>161</v>
      </c>
      <c r="F12" s="2">
        <v>111190144</v>
      </c>
      <c r="G12" s="14" t="s">
        <v>12</v>
      </c>
      <c r="H12" s="2">
        <v>111190144</v>
      </c>
      <c r="I12" s="136" t="s">
        <v>449</v>
      </c>
      <c r="J12" s="136" t="s">
        <v>449</v>
      </c>
      <c r="K12" s="136" t="s">
        <v>449</v>
      </c>
      <c r="L12" s="137" t="s">
        <v>466</v>
      </c>
      <c r="M12" s="138" t="s">
        <v>143</v>
      </c>
      <c r="N12" s="137" t="s">
        <v>144</v>
      </c>
      <c r="O12" s="5" t="s">
        <v>449</v>
      </c>
      <c r="P12" s="5" t="s">
        <v>13</v>
      </c>
      <c r="Q12" s="5" t="s">
        <v>18</v>
      </c>
      <c r="R12" s="5" t="s">
        <v>13</v>
      </c>
      <c r="S12" s="5" t="s">
        <v>13</v>
      </c>
      <c r="T12" s="5" t="s">
        <v>449</v>
      </c>
      <c r="U12" s="5" t="s">
        <v>145</v>
      </c>
      <c r="V12" s="5" t="s">
        <v>145</v>
      </c>
      <c r="W12" s="5" t="s">
        <v>145</v>
      </c>
      <c r="X12" s="14" t="s">
        <v>146</v>
      </c>
      <c r="Y12" s="14" t="s">
        <v>147</v>
      </c>
      <c r="Z12" s="14" t="s">
        <v>13</v>
      </c>
      <c r="AA12" s="139">
        <v>0</v>
      </c>
      <c r="AB12" s="139">
        <v>0</v>
      </c>
      <c r="AC12" s="139">
        <v>1</v>
      </c>
      <c r="AD12" s="2" t="s">
        <v>12</v>
      </c>
      <c r="AE12" s="2">
        <v>111190144</v>
      </c>
      <c r="AF12" s="5" t="s">
        <v>148</v>
      </c>
      <c r="AG12" s="5" t="s">
        <v>149</v>
      </c>
      <c r="AH12" s="15" t="s">
        <v>467</v>
      </c>
      <c r="AI12" s="64" t="s">
        <v>150</v>
      </c>
      <c r="AJ12" s="2" t="s">
        <v>14</v>
      </c>
      <c r="AK12" s="2" t="s">
        <v>15</v>
      </c>
      <c r="AL12" s="139">
        <v>0</v>
      </c>
      <c r="AM12" s="139">
        <v>0</v>
      </c>
      <c r="AN12" s="139">
        <v>0</v>
      </c>
      <c r="AO12" s="140">
        <f t="shared" ref="AO12:AO46" si="0">SUM(AN12,AM12,AL12,AC12,AB12,AA12,T12,O12,K12,J12,I12)</f>
        <v>1</v>
      </c>
      <c r="AP12" s="141" t="s">
        <v>151</v>
      </c>
      <c r="AQ12" s="2" t="s">
        <v>441</v>
      </c>
      <c r="AR12" s="88">
        <v>85</v>
      </c>
      <c r="AS12" s="26" t="s">
        <v>13</v>
      </c>
      <c r="AT12" s="26" t="s">
        <v>13</v>
      </c>
      <c r="AU12" s="26" t="s">
        <v>13</v>
      </c>
      <c r="AV12" s="12" t="s">
        <v>14</v>
      </c>
      <c r="AW12" s="13" t="s">
        <v>13</v>
      </c>
      <c r="AX12" s="2"/>
      <c r="AY12" s="2"/>
      <c r="AZ12" s="2"/>
      <c r="BA12" s="2"/>
      <c r="BB12" s="62" t="s">
        <v>152</v>
      </c>
      <c r="BC12" s="8"/>
      <c r="BD12" s="9"/>
      <c r="BE12" s="8"/>
    </row>
    <row r="13" spans="1:129" s="1" customFormat="1" ht="24.5" customHeight="1" x14ac:dyDescent="0.35">
      <c r="A13" s="30" t="s">
        <v>16</v>
      </c>
      <c r="B13" s="32">
        <v>45244</v>
      </c>
      <c r="C13" s="29">
        <v>0.76944444444444438</v>
      </c>
      <c r="D13" s="14" t="s">
        <v>17</v>
      </c>
      <c r="E13" s="2" t="s">
        <v>161</v>
      </c>
      <c r="F13" s="2">
        <v>107750682</v>
      </c>
      <c r="G13" s="14" t="s">
        <v>17</v>
      </c>
      <c r="H13" s="136" t="s">
        <v>153</v>
      </c>
      <c r="I13" s="136" t="s">
        <v>449</v>
      </c>
      <c r="J13" s="136" t="s">
        <v>449</v>
      </c>
      <c r="K13" s="136" t="s">
        <v>449</v>
      </c>
      <c r="L13" s="137" t="s">
        <v>154</v>
      </c>
      <c r="M13" s="138" t="s">
        <v>155</v>
      </c>
      <c r="N13" s="138" t="s">
        <v>156</v>
      </c>
      <c r="O13" s="5" t="s">
        <v>449</v>
      </c>
      <c r="P13" s="5" t="s">
        <v>13</v>
      </c>
      <c r="Q13" s="5" t="s">
        <v>18</v>
      </c>
      <c r="R13" s="5" t="s">
        <v>13</v>
      </c>
      <c r="S13" s="5" t="s">
        <v>13</v>
      </c>
      <c r="T13" s="5" t="s">
        <v>449</v>
      </c>
      <c r="U13" s="5" t="s">
        <v>145</v>
      </c>
      <c r="V13" s="5" t="s">
        <v>145</v>
      </c>
      <c r="W13" s="5" t="s">
        <v>145</v>
      </c>
      <c r="X13" s="5" t="s">
        <v>157</v>
      </c>
      <c r="Y13" s="5" t="s">
        <v>158</v>
      </c>
      <c r="Z13" s="14" t="s">
        <v>13</v>
      </c>
      <c r="AA13" s="139">
        <v>1</v>
      </c>
      <c r="AB13" s="139">
        <v>1</v>
      </c>
      <c r="AC13" s="139">
        <v>1</v>
      </c>
      <c r="AD13" s="5" t="s">
        <v>17</v>
      </c>
      <c r="AE13" s="5">
        <v>107750682</v>
      </c>
      <c r="AF13" s="5" t="s">
        <v>159</v>
      </c>
      <c r="AG13" s="5" t="s">
        <v>160</v>
      </c>
      <c r="AH13" s="5" t="s">
        <v>154</v>
      </c>
      <c r="AI13" s="64" t="s">
        <v>155</v>
      </c>
      <c r="AJ13" s="5" t="s">
        <v>14</v>
      </c>
      <c r="AK13" s="5" t="s">
        <v>18</v>
      </c>
      <c r="AL13" s="139">
        <v>1</v>
      </c>
      <c r="AM13" s="139">
        <v>1</v>
      </c>
      <c r="AN13" s="139">
        <v>1</v>
      </c>
      <c r="AO13" s="140">
        <f t="shared" si="0"/>
        <v>6</v>
      </c>
      <c r="AP13" s="5" t="s">
        <v>13</v>
      </c>
      <c r="AQ13" s="15" t="s">
        <v>442</v>
      </c>
      <c r="AR13" s="88">
        <v>85</v>
      </c>
      <c r="AS13" s="26" t="s">
        <v>13</v>
      </c>
      <c r="AT13" s="26" t="s">
        <v>13</v>
      </c>
      <c r="AU13" s="26" t="s">
        <v>13</v>
      </c>
      <c r="AV13" s="12" t="s">
        <v>14</v>
      </c>
      <c r="AW13" s="13" t="s">
        <v>13</v>
      </c>
      <c r="AX13" s="2"/>
      <c r="AY13" s="2"/>
      <c r="AZ13" s="2"/>
      <c r="BA13" s="2"/>
      <c r="BB13" s="63" t="s">
        <v>152</v>
      </c>
      <c r="BC13" s="8"/>
      <c r="BD13" s="9"/>
      <c r="BE13" s="8"/>
    </row>
    <row r="14" spans="1:129" s="1" customFormat="1" ht="24.5" customHeight="1" x14ac:dyDescent="0.35">
      <c r="A14" s="30" t="s">
        <v>19</v>
      </c>
      <c r="B14" s="32">
        <v>45244</v>
      </c>
      <c r="C14" s="29">
        <v>0.82916666666666661</v>
      </c>
      <c r="D14" s="23" t="s">
        <v>20</v>
      </c>
      <c r="E14" s="2" t="s">
        <v>161</v>
      </c>
      <c r="F14" s="2" t="s">
        <v>162</v>
      </c>
      <c r="G14" s="23" t="s">
        <v>20</v>
      </c>
      <c r="H14" s="136">
        <v>109690469</v>
      </c>
      <c r="I14" s="136" t="s">
        <v>449</v>
      </c>
      <c r="J14" s="136" t="s">
        <v>449</v>
      </c>
      <c r="K14" s="136" t="s">
        <v>449</v>
      </c>
      <c r="L14" s="137" t="s">
        <v>163</v>
      </c>
      <c r="M14" s="138" t="s">
        <v>164</v>
      </c>
      <c r="N14" s="138" t="s">
        <v>165</v>
      </c>
      <c r="O14" s="5" t="s">
        <v>449</v>
      </c>
      <c r="P14" s="5" t="s">
        <v>13</v>
      </c>
      <c r="Q14" s="5" t="s">
        <v>18</v>
      </c>
      <c r="R14" s="5" t="s">
        <v>13</v>
      </c>
      <c r="S14" s="5" t="s">
        <v>13</v>
      </c>
      <c r="T14" s="5" t="s">
        <v>449</v>
      </c>
      <c r="U14" s="5" t="s">
        <v>145</v>
      </c>
      <c r="V14" s="5" t="s">
        <v>145</v>
      </c>
      <c r="W14" s="5" t="s">
        <v>145</v>
      </c>
      <c r="X14" s="163" t="s">
        <v>166</v>
      </c>
      <c r="Y14" s="163" t="s">
        <v>167</v>
      </c>
      <c r="Z14" s="164" t="s">
        <v>450</v>
      </c>
      <c r="AA14" s="139">
        <v>0</v>
      </c>
      <c r="AB14" s="139">
        <v>0</v>
      </c>
      <c r="AC14" s="139">
        <v>1</v>
      </c>
      <c r="AD14" s="142" t="s">
        <v>20</v>
      </c>
      <c r="AE14" s="5">
        <v>109690469</v>
      </c>
      <c r="AF14" s="5" t="s">
        <v>169</v>
      </c>
      <c r="AG14" s="5" t="s">
        <v>170</v>
      </c>
      <c r="AH14" s="15" t="s">
        <v>171</v>
      </c>
      <c r="AI14" s="64" t="s">
        <v>172</v>
      </c>
      <c r="AJ14" s="5" t="s">
        <v>14</v>
      </c>
      <c r="AK14" s="5" t="s">
        <v>18</v>
      </c>
      <c r="AL14" s="139">
        <v>0</v>
      </c>
      <c r="AM14" s="139">
        <v>0</v>
      </c>
      <c r="AN14" s="139">
        <v>0</v>
      </c>
      <c r="AO14" s="140">
        <f t="shared" si="0"/>
        <v>1</v>
      </c>
      <c r="AP14" s="138" t="s">
        <v>168</v>
      </c>
      <c r="AQ14" s="143" t="s">
        <v>441</v>
      </c>
      <c r="AR14" s="88">
        <v>85</v>
      </c>
      <c r="AS14" s="26" t="s">
        <v>13</v>
      </c>
      <c r="AT14" s="26" t="s">
        <v>13</v>
      </c>
      <c r="AU14" s="26" t="s">
        <v>13</v>
      </c>
      <c r="AV14" s="12" t="s">
        <v>443</v>
      </c>
      <c r="AW14" s="13" t="s">
        <v>446</v>
      </c>
      <c r="AX14" s="2"/>
      <c r="AY14" s="2"/>
      <c r="AZ14" s="2"/>
      <c r="BA14" s="2"/>
      <c r="BB14" s="62" t="s">
        <v>152</v>
      </c>
      <c r="BC14" s="8"/>
      <c r="BD14" s="9"/>
      <c r="BE14" s="8"/>
    </row>
    <row r="15" spans="1:129" s="1" customFormat="1" ht="24.5" customHeight="1" x14ac:dyDescent="0.35">
      <c r="A15" s="30" t="s">
        <v>21</v>
      </c>
      <c r="B15" s="32">
        <v>45244</v>
      </c>
      <c r="C15" s="29">
        <v>0.83750000000000002</v>
      </c>
      <c r="D15" s="14" t="s">
        <v>173</v>
      </c>
      <c r="E15" s="2" t="s">
        <v>161</v>
      </c>
      <c r="F15" s="2">
        <v>203340566</v>
      </c>
      <c r="G15" s="14" t="s">
        <v>173</v>
      </c>
      <c r="H15" s="136" t="s">
        <v>174</v>
      </c>
      <c r="I15" s="136" t="s">
        <v>451</v>
      </c>
      <c r="J15" s="136" t="s">
        <v>449</v>
      </c>
      <c r="K15" s="136" t="s">
        <v>449</v>
      </c>
      <c r="L15" s="137" t="s">
        <v>488</v>
      </c>
      <c r="M15" s="54" t="s">
        <v>175</v>
      </c>
      <c r="N15" s="138" t="s">
        <v>176</v>
      </c>
      <c r="O15" s="5" t="s">
        <v>449</v>
      </c>
      <c r="P15" s="5" t="s">
        <v>13</v>
      </c>
      <c r="Q15" s="5" t="s">
        <v>18</v>
      </c>
      <c r="R15" s="5" t="s">
        <v>13</v>
      </c>
      <c r="S15" s="5" t="s">
        <v>13</v>
      </c>
      <c r="T15" s="5" t="s">
        <v>449</v>
      </c>
      <c r="U15" s="5" t="s">
        <v>145</v>
      </c>
      <c r="V15" s="5" t="s">
        <v>145</v>
      </c>
      <c r="W15" s="5" t="s">
        <v>145</v>
      </c>
      <c r="X15" s="5" t="s">
        <v>177</v>
      </c>
      <c r="Y15" s="163" t="s">
        <v>178</v>
      </c>
      <c r="Z15" s="165" t="s">
        <v>452</v>
      </c>
      <c r="AA15" s="139">
        <v>1</v>
      </c>
      <c r="AB15" s="139">
        <v>0</v>
      </c>
      <c r="AC15" s="139">
        <v>1</v>
      </c>
      <c r="AD15" s="5" t="s">
        <v>179</v>
      </c>
      <c r="AE15" s="5" t="s">
        <v>180</v>
      </c>
      <c r="AF15" s="5" t="s">
        <v>181</v>
      </c>
      <c r="AG15" s="5" t="s">
        <v>489</v>
      </c>
      <c r="AH15" s="15" t="s">
        <v>182</v>
      </c>
      <c r="AI15" s="54" t="s">
        <v>183</v>
      </c>
      <c r="AJ15" s="5" t="s">
        <v>14</v>
      </c>
      <c r="AK15" s="5" t="s">
        <v>15</v>
      </c>
      <c r="AL15" s="139">
        <v>0</v>
      </c>
      <c r="AM15" s="139">
        <v>0</v>
      </c>
      <c r="AN15" s="139">
        <v>0</v>
      </c>
      <c r="AO15" s="140">
        <f t="shared" si="0"/>
        <v>2</v>
      </c>
      <c r="AP15" s="144" t="s">
        <v>371</v>
      </c>
      <c r="AQ15" s="5"/>
      <c r="AR15" s="88">
        <v>100</v>
      </c>
      <c r="AS15" s="26" t="s">
        <v>13</v>
      </c>
      <c r="AT15" s="26" t="s">
        <v>13</v>
      </c>
      <c r="AU15" s="26" t="s">
        <v>13</v>
      </c>
      <c r="AV15" s="12" t="s">
        <v>14</v>
      </c>
      <c r="AW15" s="13" t="s">
        <v>13</v>
      </c>
      <c r="AX15" s="2"/>
      <c r="AY15" s="2"/>
      <c r="AZ15" s="2"/>
      <c r="BA15" s="2"/>
      <c r="BB15" s="63" t="s">
        <v>152</v>
      </c>
      <c r="BC15" s="8"/>
      <c r="BD15" s="9"/>
      <c r="BE15" s="8"/>
    </row>
    <row r="16" spans="1:129" s="1" customFormat="1" ht="24.5" customHeight="1" x14ac:dyDescent="0.35">
      <c r="A16" s="30" t="s">
        <v>23</v>
      </c>
      <c r="B16" s="32">
        <v>45244</v>
      </c>
      <c r="C16" s="29">
        <v>0.91736111111111107</v>
      </c>
      <c r="D16" s="23" t="s">
        <v>24</v>
      </c>
      <c r="E16" s="2" t="s">
        <v>161</v>
      </c>
      <c r="F16" s="2">
        <v>204800509</v>
      </c>
      <c r="G16" s="14" t="s">
        <v>25</v>
      </c>
      <c r="H16" s="136" t="s">
        <v>184</v>
      </c>
      <c r="I16" s="136" t="s">
        <v>449</v>
      </c>
      <c r="J16" s="136" t="s">
        <v>449</v>
      </c>
      <c r="K16" s="136" t="s">
        <v>449</v>
      </c>
      <c r="L16" s="137" t="s">
        <v>185</v>
      </c>
      <c r="M16" s="54" t="s">
        <v>186</v>
      </c>
      <c r="N16" s="138" t="s">
        <v>187</v>
      </c>
      <c r="O16" s="5" t="s">
        <v>449</v>
      </c>
      <c r="P16" s="5" t="s">
        <v>13</v>
      </c>
      <c r="Q16" s="5" t="s">
        <v>18</v>
      </c>
      <c r="R16" s="5" t="s">
        <v>13</v>
      </c>
      <c r="S16" s="5" t="s">
        <v>13</v>
      </c>
      <c r="T16" s="5" t="s">
        <v>449</v>
      </c>
      <c r="U16" s="5" t="s">
        <v>145</v>
      </c>
      <c r="V16" s="5" t="s">
        <v>145</v>
      </c>
      <c r="W16" s="5" t="s">
        <v>145</v>
      </c>
      <c r="X16" s="5" t="s">
        <v>188</v>
      </c>
      <c r="Y16" s="5" t="s">
        <v>147</v>
      </c>
      <c r="Z16" s="166" t="s">
        <v>13</v>
      </c>
      <c r="AA16" s="139">
        <v>0</v>
      </c>
      <c r="AB16" s="139">
        <v>0</v>
      </c>
      <c r="AC16" s="139">
        <v>1</v>
      </c>
      <c r="AD16" s="5" t="s">
        <v>25</v>
      </c>
      <c r="AE16" s="5" t="s">
        <v>184</v>
      </c>
      <c r="AF16" s="5" t="s">
        <v>189</v>
      </c>
      <c r="AG16" s="5" t="s">
        <v>190</v>
      </c>
      <c r="AH16" s="15" t="s">
        <v>191</v>
      </c>
      <c r="AI16" s="64" t="s">
        <v>186</v>
      </c>
      <c r="AJ16" s="5" t="s">
        <v>14</v>
      </c>
      <c r="AK16" s="5" t="s">
        <v>15</v>
      </c>
      <c r="AL16" s="139">
        <v>1</v>
      </c>
      <c r="AM16" s="139">
        <v>1</v>
      </c>
      <c r="AN16" s="139">
        <v>1</v>
      </c>
      <c r="AO16" s="140">
        <f t="shared" si="0"/>
        <v>4</v>
      </c>
      <c r="AP16" s="5" t="s">
        <v>13</v>
      </c>
      <c r="AQ16" s="143" t="s">
        <v>441</v>
      </c>
      <c r="AR16" s="88">
        <v>85</v>
      </c>
      <c r="AS16" s="26" t="s">
        <v>13</v>
      </c>
      <c r="AT16" s="26" t="s">
        <v>13</v>
      </c>
      <c r="AU16" s="26" t="s">
        <v>13</v>
      </c>
      <c r="AV16" s="12" t="s">
        <v>14</v>
      </c>
      <c r="AW16" s="13" t="s">
        <v>13</v>
      </c>
      <c r="AX16" s="2"/>
      <c r="AY16" s="2"/>
      <c r="AZ16" s="2"/>
      <c r="BA16" s="2"/>
      <c r="BB16" s="62" t="s">
        <v>152</v>
      </c>
      <c r="BC16" s="8"/>
      <c r="BD16" s="9"/>
      <c r="BE16" s="8"/>
    </row>
    <row r="17" spans="1:57" s="1" customFormat="1" ht="24.5" customHeight="1" x14ac:dyDescent="0.35">
      <c r="A17" s="30" t="s">
        <v>26</v>
      </c>
      <c r="B17" s="32">
        <v>45244</v>
      </c>
      <c r="C17" s="29">
        <v>0.92222222222222217</v>
      </c>
      <c r="D17" s="14" t="s">
        <v>27</v>
      </c>
      <c r="E17" s="2" t="s">
        <v>161</v>
      </c>
      <c r="F17" s="2">
        <v>114590822</v>
      </c>
      <c r="G17" s="14" t="s">
        <v>27</v>
      </c>
      <c r="H17" s="136" t="s">
        <v>192</v>
      </c>
      <c r="I17" s="136" t="s">
        <v>449</v>
      </c>
      <c r="J17" s="136" t="s">
        <v>449</v>
      </c>
      <c r="K17" s="136" t="s">
        <v>449</v>
      </c>
      <c r="L17" s="137" t="s">
        <v>193</v>
      </c>
      <c r="M17" s="54" t="s">
        <v>194</v>
      </c>
      <c r="N17" s="138" t="s">
        <v>195</v>
      </c>
      <c r="O17" s="5" t="s">
        <v>449</v>
      </c>
      <c r="P17" s="5" t="s">
        <v>13</v>
      </c>
      <c r="Q17" s="5" t="s">
        <v>18</v>
      </c>
      <c r="R17" s="5" t="s">
        <v>13</v>
      </c>
      <c r="S17" s="5" t="s">
        <v>13</v>
      </c>
      <c r="T17" s="5" t="s">
        <v>449</v>
      </c>
      <c r="U17" s="5" t="s">
        <v>145</v>
      </c>
      <c r="V17" s="5" t="s">
        <v>145</v>
      </c>
      <c r="W17" s="5" t="s">
        <v>145</v>
      </c>
      <c r="X17" s="5" t="s">
        <v>196</v>
      </c>
      <c r="Y17" s="5" t="s">
        <v>178</v>
      </c>
      <c r="Z17" s="166" t="s">
        <v>13</v>
      </c>
      <c r="AA17" s="139">
        <v>1</v>
      </c>
      <c r="AB17" s="139">
        <v>0</v>
      </c>
      <c r="AC17" s="139">
        <v>1</v>
      </c>
      <c r="AD17" s="5" t="s">
        <v>27</v>
      </c>
      <c r="AE17" s="5">
        <v>114590822</v>
      </c>
      <c r="AF17" s="5" t="s">
        <v>197</v>
      </c>
      <c r="AG17" s="5" t="s">
        <v>198</v>
      </c>
      <c r="AH17" s="15" t="s">
        <v>199</v>
      </c>
      <c r="AI17" s="65" t="s">
        <v>200</v>
      </c>
      <c r="AJ17" s="5" t="s">
        <v>15</v>
      </c>
      <c r="AK17" s="5" t="s">
        <v>14</v>
      </c>
      <c r="AL17" s="139">
        <v>1</v>
      </c>
      <c r="AM17" s="139">
        <v>1</v>
      </c>
      <c r="AN17" s="139">
        <v>1</v>
      </c>
      <c r="AO17" s="140">
        <f t="shared" si="0"/>
        <v>5</v>
      </c>
      <c r="AP17" s="5" t="s">
        <v>13</v>
      </c>
      <c r="AQ17" s="5"/>
      <c r="AR17" s="12">
        <v>100</v>
      </c>
      <c r="AS17" s="26" t="s">
        <v>13</v>
      </c>
      <c r="AT17" s="26" t="s">
        <v>13</v>
      </c>
      <c r="AU17" s="26" t="s">
        <v>13</v>
      </c>
      <c r="AV17" s="12" t="s">
        <v>15</v>
      </c>
      <c r="AW17" s="13" t="s">
        <v>13</v>
      </c>
      <c r="AX17" s="2"/>
      <c r="AY17" s="2"/>
      <c r="AZ17" s="2"/>
      <c r="BA17" s="2"/>
      <c r="BB17" s="63" t="s">
        <v>152</v>
      </c>
      <c r="BC17" s="8"/>
      <c r="BD17" s="9"/>
      <c r="BE17" s="8"/>
    </row>
    <row r="18" spans="1:57" s="1" customFormat="1" ht="24.5" customHeight="1" x14ac:dyDescent="0.35">
      <c r="A18" s="30" t="s">
        <v>28</v>
      </c>
      <c r="B18" s="32">
        <v>45245</v>
      </c>
      <c r="C18" s="29">
        <v>8.6805555555555566E-2</v>
      </c>
      <c r="D18" s="23" t="s">
        <v>29</v>
      </c>
      <c r="E18" s="2" t="s">
        <v>161</v>
      </c>
      <c r="F18" s="2">
        <v>106930694</v>
      </c>
      <c r="G18" s="14" t="s">
        <v>29</v>
      </c>
      <c r="H18" s="136" t="s">
        <v>201</v>
      </c>
      <c r="I18" s="136" t="s">
        <v>449</v>
      </c>
      <c r="J18" s="136" t="s">
        <v>449</v>
      </c>
      <c r="K18" s="136" t="s">
        <v>449</v>
      </c>
      <c r="L18" s="137" t="s">
        <v>202</v>
      </c>
      <c r="M18" s="54" t="s">
        <v>203</v>
      </c>
      <c r="N18" s="138" t="s">
        <v>204</v>
      </c>
      <c r="O18" s="5" t="s">
        <v>449</v>
      </c>
      <c r="P18" s="5" t="s">
        <v>13</v>
      </c>
      <c r="Q18" s="5" t="s">
        <v>18</v>
      </c>
      <c r="R18" s="5" t="s">
        <v>13</v>
      </c>
      <c r="S18" s="5" t="s">
        <v>13</v>
      </c>
      <c r="T18" s="5" t="s">
        <v>449</v>
      </c>
      <c r="U18" s="5" t="s">
        <v>145</v>
      </c>
      <c r="V18" s="5" t="s">
        <v>145</v>
      </c>
      <c r="W18" s="5" t="s">
        <v>145</v>
      </c>
      <c r="X18" s="5" t="s">
        <v>205</v>
      </c>
      <c r="Y18" s="5" t="s">
        <v>178</v>
      </c>
      <c r="Z18" s="166" t="s">
        <v>13</v>
      </c>
      <c r="AA18" s="139">
        <v>1</v>
      </c>
      <c r="AB18" s="139">
        <v>1</v>
      </c>
      <c r="AC18" s="139">
        <v>1</v>
      </c>
      <c r="AD18" s="5" t="s">
        <v>29</v>
      </c>
      <c r="AE18" s="5" t="s">
        <v>201</v>
      </c>
      <c r="AF18" s="5">
        <v>83548753</v>
      </c>
      <c r="AG18" s="5" t="s">
        <v>206</v>
      </c>
      <c r="AH18" s="15" t="s">
        <v>207</v>
      </c>
      <c r="AI18" s="64" t="s">
        <v>203</v>
      </c>
      <c r="AJ18" s="5" t="s">
        <v>14</v>
      </c>
      <c r="AK18" s="5" t="s">
        <v>15</v>
      </c>
      <c r="AL18" s="139">
        <v>1</v>
      </c>
      <c r="AM18" s="139">
        <v>1</v>
      </c>
      <c r="AN18" s="139">
        <v>1</v>
      </c>
      <c r="AO18" s="140">
        <f t="shared" si="0"/>
        <v>6</v>
      </c>
      <c r="AP18" s="5" t="s">
        <v>13</v>
      </c>
      <c r="AQ18" s="5"/>
      <c r="AR18" s="196">
        <v>100</v>
      </c>
      <c r="AS18" s="26" t="s">
        <v>13</v>
      </c>
      <c r="AT18" s="26" t="s">
        <v>13</v>
      </c>
      <c r="AU18" s="26" t="s">
        <v>13</v>
      </c>
      <c r="AV18" s="12" t="s">
        <v>14</v>
      </c>
      <c r="AW18" s="13" t="s">
        <v>13</v>
      </c>
      <c r="AX18" s="2"/>
      <c r="AY18" s="2"/>
      <c r="AZ18" s="2"/>
      <c r="BA18" s="2"/>
      <c r="BB18" s="62" t="s">
        <v>152</v>
      </c>
      <c r="BC18" s="8"/>
      <c r="BD18" s="9"/>
      <c r="BE18" s="8"/>
    </row>
    <row r="19" spans="1:57" s="1" customFormat="1" ht="24.5" customHeight="1" x14ac:dyDescent="0.35">
      <c r="A19" s="30" t="s">
        <v>30</v>
      </c>
      <c r="B19" s="32">
        <v>45245</v>
      </c>
      <c r="C19" s="29">
        <v>0.40277777777777773</v>
      </c>
      <c r="D19" s="23" t="s">
        <v>31</v>
      </c>
      <c r="E19" s="2" t="s">
        <v>161</v>
      </c>
      <c r="F19" s="2">
        <v>105690006</v>
      </c>
      <c r="G19" s="14" t="s">
        <v>32</v>
      </c>
      <c r="H19" s="136">
        <v>105690006</v>
      </c>
      <c r="I19" s="136" t="s">
        <v>449</v>
      </c>
      <c r="J19" s="136" t="s">
        <v>449</v>
      </c>
      <c r="K19" s="136" t="s">
        <v>449</v>
      </c>
      <c r="L19" s="137" t="s">
        <v>208</v>
      </c>
      <c r="M19" s="138" t="s">
        <v>209</v>
      </c>
      <c r="N19" s="138" t="s">
        <v>210</v>
      </c>
      <c r="O19" s="5" t="s">
        <v>449</v>
      </c>
      <c r="P19" s="5" t="s">
        <v>13</v>
      </c>
      <c r="Q19" s="5" t="s">
        <v>18</v>
      </c>
      <c r="R19" s="5" t="s">
        <v>13</v>
      </c>
      <c r="S19" s="5" t="s">
        <v>13</v>
      </c>
      <c r="T19" s="5" t="s">
        <v>449</v>
      </c>
      <c r="U19" s="5" t="s">
        <v>145</v>
      </c>
      <c r="V19" s="5" t="s">
        <v>145</v>
      </c>
      <c r="W19" s="5" t="s">
        <v>145</v>
      </c>
      <c r="X19" s="5" t="s">
        <v>211</v>
      </c>
      <c r="Y19" s="5" t="s">
        <v>212</v>
      </c>
      <c r="Z19" s="166" t="s">
        <v>13</v>
      </c>
      <c r="AA19" s="139">
        <v>1</v>
      </c>
      <c r="AB19" s="139">
        <v>1</v>
      </c>
      <c r="AC19" s="139">
        <v>1</v>
      </c>
      <c r="AD19" s="5" t="s">
        <v>32</v>
      </c>
      <c r="AE19" s="5">
        <v>105690006</v>
      </c>
      <c r="AF19" s="5">
        <v>83873571</v>
      </c>
      <c r="AG19" s="197" t="s">
        <v>213</v>
      </c>
      <c r="AH19" s="15" t="s">
        <v>214</v>
      </c>
      <c r="AI19" s="64" t="s">
        <v>209</v>
      </c>
      <c r="AJ19" s="5" t="s">
        <v>14</v>
      </c>
      <c r="AK19" s="5" t="s">
        <v>15</v>
      </c>
      <c r="AL19" s="139">
        <v>1</v>
      </c>
      <c r="AM19" s="139">
        <v>1</v>
      </c>
      <c r="AN19" s="139">
        <v>0</v>
      </c>
      <c r="AO19" s="140">
        <f t="shared" si="0"/>
        <v>5</v>
      </c>
      <c r="AP19" s="5" t="s">
        <v>13</v>
      </c>
      <c r="AQ19" s="5"/>
      <c r="AR19" s="196">
        <v>100</v>
      </c>
      <c r="AS19" s="26" t="s">
        <v>13</v>
      </c>
      <c r="AT19" s="26" t="s">
        <v>13</v>
      </c>
      <c r="AU19" s="26" t="s">
        <v>13</v>
      </c>
      <c r="AV19" s="12" t="s">
        <v>14</v>
      </c>
      <c r="AW19" s="13" t="s">
        <v>13</v>
      </c>
      <c r="AX19" s="2"/>
      <c r="AY19" s="2"/>
      <c r="AZ19" s="2"/>
      <c r="BA19" s="2"/>
      <c r="BB19" s="63">
        <v>296559</v>
      </c>
      <c r="BC19" s="8"/>
      <c r="BD19" s="9"/>
      <c r="BE19" s="8"/>
    </row>
    <row r="20" spans="1:57" s="1" customFormat="1" ht="24.5" customHeight="1" x14ac:dyDescent="0.35">
      <c r="A20" s="30" t="s">
        <v>33</v>
      </c>
      <c r="B20" s="32">
        <v>45245</v>
      </c>
      <c r="C20" s="29">
        <v>0.40833333333333338</v>
      </c>
      <c r="D20" s="23" t="s">
        <v>34</v>
      </c>
      <c r="E20" s="2" t="s">
        <v>161</v>
      </c>
      <c r="F20" s="2">
        <v>105430281</v>
      </c>
      <c r="G20" s="14" t="s">
        <v>34</v>
      </c>
      <c r="H20" s="136">
        <v>105430281</v>
      </c>
      <c r="I20" s="136" t="s">
        <v>449</v>
      </c>
      <c r="J20" s="136" t="s">
        <v>449</v>
      </c>
      <c r="K20" s="136" t="s">
        <v>449</v>
      </c>
      <c r="L20" s="137" t="s">
        <v>215</v>
      </c>
      <c r="M20" s="54" t="s">
        <v>216</v>
      </c>
      <c r="N20" s="138" t="s">
        <v>217</v>
      </c>
      <c r="O20" s="5" t="s">
        <v>449</v>
      </c>
      <c r="P20" s="5" t="s">
        <v>13</v>
      </c>
      <c r="Q20" s="5" t="s">
        <v>18</v>
      </c>
      <c r="R20" s="5" t="s">
        <v>13</v>
      </c>
      <c r="S20" s="5" t="s">
        <v>13</v>
      </c>
      <c r="T20" s="5" t="s">
        <v>449</v>
      </c>
      <c r="U20" s="5" t="s">
        <v>145</v>
      </c>
      <c r="V20" s="5" t="s">
        <v>145</v>
      </c>
      <c r="W20" s="5" t="s">
        <v>145</v>
      </c>
      <c r="X20" s="5" t="s">
        <v>218</v>
      </c>
      <c r="Y20" s="5" t="s">
        <v>212</v>
      </c>
      <c r="Z20" s="166" t="s">
        <v>13</v>
      </c>
      <c r="AA20" s="139">
        <v>1</v>
      </c>
      <c r="AB20" s="139">
        <v>1</v>
      </c>
      <c r="AC20" s="139">
        <v>1</v>
      </c>
      <c r="AD20" s="5" t="s">
        <v>34</v>
      </c>
      <c r="AE20" s="5">
        <v>105430281</v>
      </c>
      <c r="AF20" s="5">
        <v>8377915</v>
      </c>
      <c r="AG20" s="197" t="s">
        <v>213</v>
      </c>
      <c r="AH20" s="15" t="s">
        <v>214</v>
      </c>
      <c r="AI20" s="64" t="s">
        <v>216</v>
      </c>
      <c r="AJ20" s="5" t="s">
        <v>14</v>
      </c>
      <c r="AK20" s="5" t="s">
        <v>15</v>
      </c>
      <c r="AL20" s="139">
        <v>1</v>
      </c>
      <c r="AM20" s="139">
        <v>1</v>
      </c>
      <c r="AN20" s="139">
        <v>1</v>
      </c>
      <c r="AO20" s="140">
        <f t="shared" si="0"/>
        <v>6</v>
      </c>
      <c r="AP20" s="5" t="s">
        <v>13</v>
      </c>
      <c r="AQ20" s="5"/>
      <c r="AR20" s="196">
        <v>96</v>
      </c>
      <c r="AS20" s="26" t="s">
        <v>13</v>
      </c>
      <c r="AT20" s="26" t="s">
        <v>13</v>
      </c>
      <c r="AU20" s="26" t="s">
        <v>13</v>
      </c>
      <c r="AV20" s="12" t="s">
        <v>14</v>
      </c>
      <c r="AW20" s="13" t="s">
        <v>13</v>
      </c>
      <c r="AX20" s="2"/>
      <c r="AY20" s="2"/>
      <c r="AZ20" s="2"/>
      <c r="BA20" s="2"/>
      <c r="BB20" s="62">
        <v>4023680</v>
      </c>
      <c r="BC20" s="8"/>
      <c r="BD20" s="9"/>
      <c r="BE20" s="8"/>
    </row>
    <row r="21" spans="1:57" s="1" customFormat="1" ht="24.5" customHeight="1" x14ac:dyDescent="0.35">
      <c r="A21" s="30" t="s">
        <v>35</v>
      </c>
      <c r="B21" s="32">
        <v>45245</v>
      </c>
      <c r="C21" s="29">
        <v>0.46597222222222223</v>
      </c>
      <c r="D21" s="23" t="s">
        <v>36</v>
      </c>
      <c r="E21" s="2" t="s">
        <v>266</v>
      </c>
      <c r="F21" s="2">
        <v>3101342925</v>
      </c>
      <c r="G21" s="14" t="s">
        <v>219</v>
      </c>
      <c r="H21" s="136" t="s">
        <v>220</v>
      </c>
      <c r="I21" s="136" t="s">
        <v>449</v>
      </c>
      <c r="J21" s="136" t="s">
        <v>449</v>
      </c>
      <c r="K21" s="136" t="s">
        <v>449</v>
      </c>
      <c r="L21" s="137" t="s">
        <v>221</v>
      </c>
      <c r="M21" s="54" t="s">
        <v>222</v>
      </c>
      <c r="N21" s="145" t="s">
        <v>223</v>
      </c>
      <c r="O21" s="5" t="s">
        <v>449</v>
      </c>
      <c r="P21" s="5" t="s">
        <v>449</v>
      </c>
      <c r="Q21" s="5" t="s">
        <v>18</v>
      </c>
      <c r="R21" s="5" t="s">
        <v>449</v>
      </c>
      <c r="S21" s="5" t="s">
        <v>13</v>
      </c>
      <c r="T21" s="5" t="s">
        <v>449</v>
      </c>
      <c r="U21" s="5" t="s">
        <v>145</v>
      </c>
      <c r="V21" s="5" t="s">
        <v>145</v>
      </c>
      <c r="W21" s="5" t="s">
        <v>145</v>
      </c>
      <c r="X21" s="5" t="s">
        <v>224</v>
      </c>
      <c r="Y21" s="5" t="s">
        <v>147</v>
      </c>
      <c r="Z21" s="166" t="s">
        <v>13</v>
      </c>
      <c r="AA21" s="139">
        <v>1</v>
      </c>
      <c r="AB21" s="139">
        <v>0</v>
      </c>
      <c r="AC21" s="139">
        <v>1</v>
      </c>
      <c r="AD21" s="5" t="s">
        <v>37</v>
      </c>
      <c r="AE21" s="5">
        <v>204510404</v>
      </c>
      <c r="AF21" s="5">
        <v>88645176</v>
      </c>
      <c r="AG21" s="197" t="s">
        <v>225</v>
      </c>
      <c r="AH21" s="5" t="s">
        <v>226</v>
      </c>
      <c r="AI21" s="54" t="s">
        <v>227</v>
      </c>
      <c r="AJ21" s="5" t="s">
        <v>14</v>
      </c>
      <c r="AK21" s="5" t="s">
        <v>15</v>
      </c>
      <c r="AL21" s="139">
        <v>1</v>
      </c>
      <c r="AM21" s="139">
        <v>1</v>
      </c>
      <c r="AN21" s="139">
        <v>1</v>
      </c>
      <c r="AO21" s="140">
        <f t="shared" si="0"/>
        <v>5</v>
      </c>
      <c r="AP21" s="5" t="s">
        <v>13</v>
      </c>
      <c r="AQ21" s="143" t="s">
        <v>441</v>
      </c>
      <c r="AR21" s="196">
        <v>76</v>
      </c>
      <c r="AS21" s="26" t="s">
        <v>13</v>
      </c>
      <c r="AT21" s="26" t="s">
        <v>13</v>
      </c>
      <c r="AU21" s="26" t="s">
        <v>13</v>
      </c>
      <c r="AV21" s="12" t="s">
        <v>443</v>
      </c>
      <c r="AW21" s="13" t="s">
        <v>446</v>
      </c>
      <c r="AX21" s="2"/>
      <c r="AY21" s="2"/>
      <c r="AZ21" s="2"/>
      <c r="BA21" s="2"/>
      <c r="BB21" s="63" t="s">
        <v>152</v>
      </c>
      <c r="BC21" s="8"/>
      <c r="BD21" s="9"/>
      <c r="BE21" s="8"/>
    </row>
    <row r="22" spans="1:57" s="1" customFormat="1" ht="24.5" customHeight="1" x14ac:dyDescent="0.4">
      <c r="A22" s="30" t="s">
        <v>38</v>
      </c>
      <c r="B22" s="32">
        <v>45245</v>
      </c>
      <c r="C22" s="29">
        <v>0.50347222222222221</v>
      </c>
      <c r="D22" s="14" t="s">
        <v>39</v>
      </c>
      <c r="E22" s="2" t="s">
        <v>161</v>
      </c>
      <c r="F22" s="2">
        <v>105450772</v>
      </c>
      <c r="G22" s="146" t="s">
        <v>39</v>
      </c>
      <c r="H22" s="136" t="s">
        <v>228</v>
      </c>
      <c r="I22" s="136" t="s">
        <v>449</v>
      </c>
      <c r="J22" s="136" t="s">
        <v>449</v>
      </c>
      <c r="K22" s="136" t="s">
        <v>449</v>
      </c>
      <c r="L22" s="137" t="s">
        <v>229</v>
      </c>
      <c r="M22" s="55" t="s">
        <v>230</v>
      </c>
      <c r="N22" s="138" t="s">
        <v>231</v>
      </c>
      <c r="O22" s="5" t="s">
        <v>449</v>
      </c>
      <c r="P22" s="5" t="s">
        <v>13</v>
      </c>
      <c r="Q22" s="5" t="s">
        <v>18</v>
      </c>
      <c r="R22" s="5" t="s">
        <v>13</v>
      </c>
      <c r="S22" s="5" t="s">
        <v>13</v>
      </c>
      <c r="T22" s="5" t="s">
        <v>449</v>
      </c>
      <c r="U22" s="5" t="s">
        <v>145</v>
      </c>
      <c r="V22" s="5" t="s">
        <v>145</v>
      </c>
      <c r="W22" s="5" t="s">
        <v>145</v>
      </c>
      <c r="X22" s="5" t="s">
        <v>232</v>
      </c>
      <c r="Y22" s="5" t="s">
        <v>233</v>
      </c>
      <c r="Z22" s="166" t="s">
        <v>13</v>
      </c>
      <c r="AA22" s="139">
        <v>1</v>
      </c>
      <c r="AB22" s="139">
        <v>1</v>
      </c>
      <c r="AC22" s="139">
        <v>1</v>
      </c>
      <c r="AD22" s="5" t="s">
        <v>39</v>
      </c>
      <c r="AE22" s="5">
        <v>105450772</v>
      </c>
      <c r="AF22" s="5" t="s">
        <v>234</v>
      </c>
      <c r="AG22" s="5" t="s">
        <v>235</v>
      </c>
      <c r="AH22" s="5" t="s">
        <v>236</v>
      </c>
      <c r="AI22" s="54" t="s">
        <v>237</v>
      </c>
      <c r="AJ22" s="5" t="s">
        <v>15</v>
      </c>
      <c r="AK22" s="5" t="s">
        <v>14</v>
      </c>
      <c r="AL22" s="139">
        <v>1</v>
      </c>
      <c r="AM22" s="139">
        <v>1</v>
      </c>
      <c r="AN22" s="139">
        <v>1</v>
      </c>
      <c r="AO22" s="140">
        <f t="shared" si="0"/>
        <v>6</v>
      </c>
      <c r="AP22" s="5" t="s">
        <v>13</v>
      </c>
      <c r="AQ22" s="147"/>
      <c r="AR22" s="12">
        <v>100</v>
      </c>
      <c r="AS22" s="26" t="s">
        <v>13</v>
      </c>
      <c r="AT22" s="26" t="s">
        <v>13</v>
      </c>
      <c r="AU22" s="26" t="s">
        <v>13</v>
      </c>
      <c r="AV22" s="12" t="s">
        <v>15</v>
      </c>
      <c r="AW22" s="13" t="s">
        <v>13</v>
      </c>
      <c r="AX22" s="2"/>
      <c r="AY22" s="5"/>
      <c r="AZ22" s="2"/>
      <c r="BA22" s="2"/>
      <c r="BB22" s="62">
        <v>9263596</v>
      </c>
      <c r="BC22" s="8"/>
      <c r="BD22" s="10"/>
      <c r="BE22" s="8"/>
    </row>
    <row r="23" spans="1:57" s="1" customFormat="1" ht="24.5" customHeight="1" x14ac:dyDescent="0.4">
      <c r="A23" s="30" t="s">
        <v>40</v>
      </c>
      <c r="B23" s="32">
        <v>45245</v>
      </c>
      <c r="C23" s="29">
        <v>0.57847222222222217</v>
      </c>
      <c r="D23" s="23" t="s">
        <v>41</v>
      </c>
      <c r="E23" s="2" t="s">
        <v>161</v>
      </c>
      <c r="F23" s="2">
        <v>111850511</v>
      </c>
      <c r="G23" s="14" t="s">
        <v>239</v>
      </c>
      <c r="H23" s="136" t="s">
        <v>240</v>
      </c>
      <c r="I23" s="136" t="s">
        <v>449</v>
      </c>
      <c r="J23" s="136" t="s">
        <v>449</v>
      </c>
      <c r="K23" s="136" t="s">
        <v>449</v>
      </c>
      <c r="L23" s="137" t="s">
        <v>241</v>
      </c>
      <c r="M23" s="193" t="s">
        <v>242</v>
      </c>
      <c r="N23" s="138" t="s">
        <v>243</v>
      </c>
      <c r="O23" s="5" t="s">
        <v>449</v>
      </c>
      <c r="P23" s="5" t="s">
        <v>13</v>
      </c>
      <c r="Q23" s="5" t="s">
        <v>18</v>
      </c>
      <c r="R23" s="5" t="s">
        <v>13</v>
      </c>
      <c r="S23" s="5" t="s">
        <v>13</v>
      </c>
      <c r="T23" s="5" t="s">
        <v>449</v>
      </c>
      <c r="U23" s="5" t="s">
        <v>145</v>
      </c>
      <c r="V23" s="5" t="s">
        <v>145</v>
      </c>
      <c r="W23" s="5" t="s">
        <v>145</v>
      </c>
      <c r="X23" s="5" t="s">
        <v>244</v>
      </c>
      <c r="Y23" s="5" t="s">
        <v>178</v>
      </c>
      <c r="Z23" s="166" t="s">
        <v>13</v>
      </c>
      <c r="AA23" s="139">
        <v>1</v>
      </c>
      <c r="AB23" s="139">
        <v>1</v>
      </c>
      <c r="AC23" s="139">
        <v>1</v>
      </c>
      <c r="AD23" s="23" t="s">
        <v>41</v>
      </c>
      <c r="AE23" s="5">
        <v>111850511</v>
      </c>
      <c r="AF23" s="5" t="s">
        <v>245</v>
      </c>
      <c r="AG23" s="5" t="s">
        <v>246</v>
      </c>
      <c r="AH23" s="15" t="s">
        <v>247</v>
      </c>
      <c r="AI23" s="54" t="s">
        <v>248</v>
      </c>
      <c r="AJ23" s="5" t="s">
        <v>14</v>
      </c>
      <c r="AK23" s="5" t="s">
        <v>15</v>
      </c>
      <c r="AL23" s="139">
        <v>0</v>
      </c>
      <c r="AM23" s="139">
        <v>0</v>
      </c>
      <c r="AN23" s="139">
        <v>0</v>
      </c>
      <c r="AO23" s="140">
        <f t="shared" si="0"/>
        <v>3</v>
      </c>
      <c r="AP23" s="141" t="s">
        <v>151</v>
      </c>
      <c r="AQ23" s="147"/>
      <c r="AR23" s="196">
        <v>100</v>
      </c>
      <c r="AS23" s="26" t="s">
        <v>13</v>
      </c>
      <c r="AT23" s="26" t="s">
        <v>13</v>
      </c>
      <c r="AU23" s="26" t="s">
        <v>13</v>
      </c>
      <c r="AV23" s="12" t="s">
        <v>14</v>
      </c>
      <c r="AW23" s="13" t="s">
        <v>13</v>
      </c>
      <c r="AX23" s="2"/>
      <c r="AY23" s="2"/>
      <c r="AZ23" s="2"/>
      <c r="BA23" s="2"/>
      <c r="BB23" s="63">
        <v>7735172</v>
      </c>
      <c r="BC23" s="8"/>
      <c r="BD23" s="9"/>
      <c r="BE23" s="8"/>
    </row>
    <row r="24" spans="1:57" s="1" customFormat="1" ht="24.5" customHeight="1" x14ac:dyDescent="0.35">
      <c r="A24" s="30" t="s">
        <v>42</v>
      </c>
      <c r="B24" s="32">
        <v>45245</v>
      </c>
      <c r="C24" s="29">
        <v>0.63055555555555554</v>
      </c>
      <c r="D24" s="23" t="s">
        <v>43</v>
      </c>
      <c r="E24" s="2" t="s">
        <v>161</v>
      </c>
      <c r="F24" s="2">
        <v>105190707</v>
      </c>
      <c r="G24" s="14" t="s">
        <v>249</v>
      </c>
      <c r="H24" s="136">
        <v>105190707</v>
      </c>
      <c r="I24" s="136" t="s">
        <v>449</v>
      </c>
      <c r="J24" s="136" t="s">
        <v>449</v>
      </c>
      <c r="K24" s="136" t="s">
        <v>449</v>
      </c>
      <c r="L24" s="137" t="s">
        <v>250</v>
      </c>
      <c r="M24" s="55" t="s">
        <v>251</v>
      </c>
      <c r="N24" s="138">
        <v>88231450</v>
      </c>
      <c r="O24" s="5" t="s">
        <v>449</v>
      </c>
      <c r="P24" s="5" t="s">
        <v>13</v>
      </c>
      <c r="Q24" s="5" t="s">
        <v>18</v>
      </c>
      <c r="R24" s="5" t="s">
        <v>13</v>
      </c>
      <c r="S24" s="5" t="s">
        <v>13</v>
      </c>
      <c r="T24" s="5" t="s">
        <v>449</v>
      </c>
      <c r="U24" s="5" t="s">
        <v>252</v>
      </c>
      <c r="V24" s="5" t="s">
        <v>252</v>
      </c>
      <c r="W24" s="5" t="s">
        <v>252</v>
      </c>
      <c r="X24" s="5" t="s">
        <v>253</v>
      </c>
      <c r="Y24" s="5" t="s">
        <v>233</v>
      </c>
      <c r="Z24" s="166" t="s">
        <v>13</v>
      </c>
      <c r="AA24" s="5">
        <v>0</v>
      </c>
      <c r="AB24" s="5">
        <v>0</v>
      </c>
      <c r="AC24" s="5">
        <v>1</v>
      </c>
      <c r="AD24" s="5" t="s">
        <v>249</v>
      </c>
      <c r="AE24" s="5">
        <v>105190707</v>
      </c>
      <c r="AF24" s="5">
        <v>88231450</v>
      </c>
      <c r="AG24" s="5" t="s">
        <v>372</v>
      </c>
      <c r="AH24" s="5" t="s">
        <v>373</v>
      </c>
      <c r="AI24" s="6" t="s">
        <v>251</v>
      </c>
      <c r="AJ24" s="5" t="s">
        <v>14</v>
      </c>
      <c r="AK24" s="5" t="s">
        <v>15</v>
      </c>
      <c r="AL24" s="5">
        <v>1</v>
      </c>
      <c r="AM24" s="5">
        <v>1</v>
      </c>
      <c r="AN24" s="5">
        <v>1</v>
      </c>
      <c r="AO24" s="140">
        <f t="shared" si="0"/>
        <v>4</v>
      </c>
      <c r="AP24" s="4" t="s">
        <v>374</v>
      </c>
      <c r="AQ24" s="15"/>
      <c r="AR24" s="185">
        <v>100</v>
      </c>
      <c r="AS24" s="26" t="s">
        <v>13</v>
      </c>
      <c r="AT24" s="26" t="s">
        <v>13</v>
      </c>
      <c r="AU24" s="26" t="s">
        <v>13</v>
      </c>
      <c r="AV24" s="5" t="s">
        <v>14</v>
      </c>
      <c r="AW24" s="13" t="s">
        <v>13</v>
      </c>
      <c r="AX24" s="2"/>
      <c r="AY24" s="2"/>
      <c r="AZ24" s="2"/>
      <c r="BA24" s="2"/>
      <c r="BB24" s="2"/>
      <c r="BC24" s="8"/>
      <c r="BD24" s="10"/>
      <c r="BE24" s="8"/>
    </row>
    <row r="25" spans="1:57" s="1" customFormat="1" ht="24.5" customHeight="1" x14ac:dyDescent="0.35">
      <c r="A25" s="30" t="s">
        <v>45</v>
      </c>
      <c r="B25" s="32">
        <v>45245</v>
      </c>
      <c r="C25" s="29">
        <v>0.66666666666666663</v>
      </c>
      <c r="D25" s="23" t="s">
        <v>46</v>
      </c>
      <c r="E25" s="2" t="s">
        <v>161</v>
      </c>
      <c r="F25" s="2">
        <v>302960878</v>
      </c>
      <c r="G25" s="14" t="s">
        <v>254</v>
      </c>
      <c r="H25" s="136" t="s">
        <v>255</v>
      </c>
      <c r="I25" s="136" t="s">
        <v>449</v>
      </c>
      <c r="J25" s="136" t="s">
        <v>449</v>
      </c>
      <c r="K25" s="136" t="s">
        <v>449</v>
      </c>
      <c r="L25" s="137" t="s">
        <v>256</v>
      </c>
      <c r="M25" s="54" t="s">
        <v>257</v>
      </c>
      <c r="N25" s="138" t="s">
        <v>258</v>
      </c>
      <c r="O25" s="5" t="s">
        <v>449</v>
      </c>
      <c r="P25" s="5" t="s">
        <v>13</v>
      </c>
      <c r="Q25" s="5" t="s">
        <v>18</v>
      </c>
      <c r="R25" s="5" t="s">
        <v>13</v>
      </c>
      <c r="S25" s="5" t="s">
        <v>13</v>
      </c>
      <c r="T25" s="5" t="s">
        <v>449</v>
      </c>
      <c r="U25" s="5" t="s">
        <v>145</v>
      </c>
      <c r="V25" s="5" t="s">
        <v>145</v>
      </c>
      <c r="W25" s="5" t="s">
        <v>145</v>
      </c>
      <c r="X25" s="5" t="s">
        <v>259</v>
      </c>
      <c r="Y25" s="5" t="s">
        <v>178</v>
      </c>
      <c r="Z25" s="166" t="s">
        <v>13</v>
      </c>
      <c r="AA25" s="5">
        <v>0</v>
      </c>
      <c r="AB25" s="5">
        <v>0</v>
      </c>
      <c r="AC25" s="5">
        <v>1</v>
      </c>
      <c r="AD25" s="5" t="s">
        <v>46</v>
      </c>
      <c r="AE25" s="5">
        <v>302960878</v>
      </c>
      <c r="AF25" s="5">
        <v>89924015</v>
      </c>
      <c r="AG25" s="5" t="s">
        <v>375</v>
      </c>
      <c r="AH25" s="5" t="s">
        <v>376</v>
      </c>
      <c r="AI25" s="6" t="s">
        <v>257</v>
      </c>
      <c r="AJ25" s="5" t="s">
        <v>14</v>
      </c>
      <c r="AK25" s="5" t="s">
        <v>18</v>
      </c>
      <c r="AL25" s="5">
        <v>1</v>
      </c>
      <c r="AM25" s="5">
        <v>1</v>
      </c>
      <c r="AN25" s="5">
        <v>1</v>
      </c>
      <c r="AO25" s="140">
        <f t="shared" si="0"/>
        <v>4</v>
      </c>
      <c r="AP25" s="4" t="s">
        <v>374</v>
      </c>
      <c r="AQ25" s="148"/>
      <c r="AR25" s="185">
        <v>100</v>
      </c>
      <c r="AS25" s="26" t="s">
        <v>13</v>
      </c>
      <c r="AT25" s="26" t="s">
        <v>13</v>
      </c>
      <c r="AU25" s="26" t="s">
        <v>13</v>
      </c>
      <c r="AV25" s="5" t="s">
        <v>14</v>
      </c>
      <c r="AW25" s="13" t="s">
        <v>13</v>
      </c>
      <c r="AX25" s="2"/>
      <c r="AY25" s="2"/>
      <c r="AZ25" s="2"/>
      <c r="BA25" s="2"/>
      <c r="BB25" s="2"/>
      <c r="BC25" s="8"/>
      <c r="BD25" s="9"/>
      <c r="BE25" s="8"/>
    </row>
    <row r="26" spans="1:57" s="1" customFormat="1" ht="24.5" customHeight="1" x14ac:dyDescent="0.35">
      <c r="A26" s="30" t="s">
        <v>47</v>
      </c>
      <c r="B26" s="32">
        <v>45245</v>
      </c>
      <c r="C26" s="29">
        <v>0.69930555555555562</v>
      </c>
      <c r="D26" s="23" t="s">
        <v>48</v>
      </c>
      <c r="E26" s="2" t="s">
        <v>161</v>
      </c>
      <c r="F26" s="2">
        <v>302540437</v>
      </c>
      <c r="G26" s="146" t="s">
        <v>260</v>
      </c>
      <c r="H26" s="136">
        <v>302540437</v>
      </c>
      <c r="I26" s="136" t="s">
        <v>449</v>
      </c>
      <c r="J26" s="136" t="s">
        <v>451</v>
      </c>
      <c r="K26" s="136" t="s">
        <v>449</v>
      </c>
      <c r="L26" s="137" t="s">
        <v>261</v>
      </c>
      <c r="M26" s="55" t="s">
        <v>262</v>
      </c>
      <c r="N26" s="138" t="s">
        <v>263</v>
      </c>
      <c r="O26" s="5" t="s">
        <v>449</v>
      </c>
      <c r="P26" s="5" t="s">
        <v>13</v>
      </c>
      <c r="Q26" s="5" t="s">
        <v>18</v>
      </c>
      <c r="R26" s="5" t="s">
        <v>13</v>
      </c>
      <c r="S26" s="5" t="s">
        <v>13</v>
      </c>
      <c r="T26" s="5" t="s">
        <v>449</v>
      </c>
      <c r="U26" s="5" t="s">
        <v>145</v>
      </c>
      <c r="V26" s="5" t="s">
        <v>145</v>
      </c>
      <c r="W26" s="5" t="s">
        <v>145</v>
      </c>
      <c r="X26" s="5" t="s">
        <v>264</v>
      </c>
      <c r="Y26" s="5" t="s">
        <v>147</v>
      </c>
      <c r="Z26" s="167" t="s">
        <v>490</v>
      </c>
      <c r="AA26" s="5">
        <v>0</v>
      </c>
      <c r="AB26" s="5">
        <v>0</v>
      </c>
      <c r="AC26" s="5">
        <v>1</v>
      </c>
      <c r="AD26" s="5" t="s">
        <v>49</v>
      </c>
      <c r="AE26" s="5">
        <v>302540437</v>
      </c>
      <c r="AF26" s="5">
        <v>83948538</v>
      </c>
      <c r="AG26" s="5" t="s">
        <v>377</v>
      </c>
      <c r="AH26" s="5" t="s">
        <v>491</v>
      </c>
      <c r="AI26" s="6" t="s">
        <v>262</v>
      </c>
      <c r="AJ26" s="5" t="s">
        <v>14</v>
      </c>
      <c r="AK26" s="5" t="s">
        <v>18</v>
      </c>
      <c r="AL26" s="5">
        <v>1</v>
      </c>
      <c r="AM26" s="5">
        <v>1</v>
      </c>
      <c r="AN26" s="5">
        <v>1</v>
      </c>
      <c r="AO26" s="140">
        <f t="shared" si="0"/>
        <v>4</v>
      </c>
      <c r="AP26" s="52" t="s">
        <v>492</v>
      </c>
      <c r="AQ26" s="15"/>
      <c r="AR26" s="185">
        <v>100</v>
      </c>
      <c r="AS26" s="26" t="s">
        <v>13</v>
      </c>
      <c r="AT26" s="26" t="s">
        <v>13</v>
      </c>
      <c r="AU26" s="26" t="s">
        <v>13</v>
      </c>
      <c r="AV26" s="5" t="s">
        <v>14</v>
      </c>
      <c r="AW26" s="13" t="s">
        <v>13</v>
      </c>
      <c r="AX26" s="2"/>
      <c r="AY26" s="2"/>
      <c r="AZ26" s="2"/>
      <c r="BA26" s="2"/>
      <c r="BB26" s="2"/>
      <c r="BC26" s="8"/>
      <c r="BD26" s="10"/>
      <c r="BE26" s="8"/>
    </row>
    <row r="27" spans="1:57" s="1" customFormat="1" ht="24.5" customHeight="1" x14ac:dyDescent="0.35">
      <c r="A27" s="30" t="s">
        <v>50</v>
      </c>
      <c r="B27" s="32">
        <v>45245</v>
      </c>
      <c r="C27" s="29">
        <v>0.70138888888888884</v>
      </c>
      <c r="D27" s="14" t="s">
        <v>265</v>
      </c>
      <c r="E27" s="2" t="s">
        <v>266</v>
      </c>
      <c r="F27" s="2">
        <v>3101507920</v>
      </c>
      <c r="G27" s="146" t="s">
        <v>52</v>
      </c>
      <c r="H27" s="136">
        <v>302760717</v>
      </c>
      <c r="I27" s="136" t="s">
        <v>449</v>
      </c>
      <c r="J27" s="136" t="s">
        <v>449</v>
      </c>
      <c r="K27" s="136" t="s">
        <v>449</v>
      </c>
      <c r="L27" s="137" t="s">
        <v>267</v>
      </c>
      <c r="M27" s="138" t="s">
        <v>268</v>
      </c>
      <c r="N27" s="138" t="s">
        <v>269</v>
      </c>
      <c r="O27" s="5" t="s">
        <v>449</v>
      </c>
      <c r="P27" s="5" t="s">
        <v>449</v>
      </c>
      <c r="Q27" s="5" t="s">
        <v>18</v>
      </c>
      <c r="R27" s="5" t="s">
        <v>449</v>
      </c>
      <c r="S27" s="5" t="s">
        <v>13</v>
      </c>
      <c r="T27" s="5" t="s">
        <v>449</v>
      </c>
      <c r="U27" s="5" t="s">
        <v>145</v>
      </c>
      <c r="V27" s="5" t="s">
        <v>145</v>
      </c>
      <c r="W27" s="5" t="s">
        <v>145</v>
      </c>
      <c r="X27" s="5" t="s">
        <v>270</v>
      </c>
      <c r="Y27" s="5" t="s">
        <v>212</v>
      </c>
      <c r="Z27" s="166" t="s">
        <v>13</v>
      </c>
      <c r="AA27" s="5">
        <v>0</v>
      </c>
      <c r="AB27" s="5">
        <v>0</v>
      </c>
      <c r="AC27" s="5">
        <v>1</v>
      </c>
      <c r="AD27" s="5" t="s">
        <v>54</v>
      </c>
      <c r="AE27" s="5">
        <v>114750475</v>
      </c>
      <c r="AF27" s="5">
        <v>85891858</v>
      </c>
      <c r="AG27" s="5" t="s">
        <v>381</v>
      </c>
      <c r="AH27" s="15" t="s">
        <v>382</v>
      </c>
      <c r="AI27" s="6" t="s">
        <v>383</v>
      </c>
      <c r="AJ27" s="5" t="s">
        <v>14</v>
      </c>
      <c r="AK27" s="5" t="s">
        <v>15</v>
      </c>
      <c r="AL27" s="5">
        <v>1</v>
      </c>
      <c r="AM27" s="5">
        <v>1</v>
      </c>
      <c r="AN27" s="5">
        <v>1</v>
      </c>
      <c r="AO27" s="140">
        <f t="shared" si="0"/>
        <v>4</v>
      </c>
      <c r="AP27" s="4" t="s">
        <v>374</v>
      </c>
      <c r="AQ27" s="15"/>
      <c r="AR27" s="185">
        <v>57</v>
      </c>
      <c r="AS27" s="26" t="s">
        <v>13</v>
      </c>
      <c r="AT27" s="26" t="s">
        <v>13</v>
      </c>
      <c r="AU27" s="26" t="s">
        <v>13</v>
      </c>
      <c r="AV27" s="5" t="s">
        <v>443</v>
      </c>
      <c r="AW27" s="13" t="s">
        <v>446</v>
      </c>
      <c r="AX27" s="2"/>
      <c r="AY27" s="5"/>
      <c r="AZ27" s="2"/>
      <c r="BA27" s="2"/>
      <c r="BB27" s="2"/>
      <c r="BC27" s="8"/>
      <c r="BD27" s="10"/>
      <c r="BE27" s="8"/>
    </row>
    <row r="28" spans="1:57" s="1" customFormat="1" ht="24.5" customHeight="1" x14ac:dyDescent="0.35">
      <c r="A28" s="30" t="s">
        <v>50</v>
      </c>
      <c r="B28" s="32">
        <v>45245</v>
      </c>
      <c r="C28" s="29">
        <v>0.70138888888888884</v>
      </c>
      <c r="D28" s="14" t="s">
        <v>265</v>
      </c>
      <c r="E28" s="2" t="s">
        <v>266</v>
      </c>
      <c r="F28" s="2">
        <v>3101507920</v>
      </c>
      <c r="G28" s="146" t="s">
        <v>52</v>
      </c>
      <c r="H28" s="136">
        <v>302760717</v>
      </c>
      <c r="I28" s="136" t="s">
        <v>449</v>
      </c>
      <c r="J28" s="136" t="s">
        <v>449</v>
      </c>
      <c r="K28" s="136" t="s">
        <v>449</v>
      </c>
      <c r="L28" s="137" t="s">
        <v>267</v>
      </c>
      <c r="M28" s="138" t="s">
        <v>268</v>
      </c>
      <c r="N28" s="138" t="s">
        <v>269</v>
      </c>
      <c r="O28" s="5" t="s">
        <v>449</v>
      </c>
      <c r="P28" s="5" t="s">
        <v>449</v>
      </c>
      <c r="Q28" s="5" t="s">
        <v>18</v>
      </c>
      <c r="R28" s="5" t="s">
        <v>449</v>
      </c>
      <c r="S28" s="5" t="s">
        <v>13</v>
      </c>
      <c r="T28" s="5" t="s">
        <v>449</v>
      </c>
      <c r="U28" s="5" t="s">
        <v>145</v>
      </c>
      <c r="V28" s="5" t="s">
        <v>145</v>
      </c>
      <c r="W28" s="5" t="s">
        <v>145</v>
      </c>
      <c r="X28" s="5" t="s">
        <v>270</v>
      </c>
      <c r="Y28" s="5" t="s">
        <v>212</v>
      </c>
      <c r="Z28" s="166" t="s">
        <v>13</v>
      </c>
      <c r="AA28" s="5">
        <v>0</v>
      </c>
      <c r="AB28" s="5">
        <v>0</v>
      </c>
      <c r="AC28" s="5">
        <v>1</v>
      </c>
      <c r="AD28" s="5" t="s">
        <v>53</v>
      </c>
      <c r="AE28" s="5">
        <v>113760517</v>
      </c>
      <c r="AF28" s="5">
        <v>89719406</v>
      </c>
      <c r="AG28" s="5" t="s">
        <v>378</v>
      </c>
      <c r="AH28" s="15" t="s">
        <v>379</v>
      </c>
      <c r="AI28" s="6" t="s">
        <v>380</v>
      </c>
      <c r="AJ28" s="5" t="s">
        <v>14</v>
      </c>
      <c r="AK28" s="5" t="s">
        <v>15</v>
      </c>
      <c r="AL28" s="5">
        <v>1</v>
      </c>
      <c r="AM28" s="5">
        <v>1</v>
      </c>
      <c r="AN28" s="5">
        <v>1</v>
      </c>
      <c r="AO28" s="140">
        <f t="shared" si="0"/>
        <v>4</v>
      </c>
      <c r="AP28" s="4" t="s">
        <v>374</v>
      </c>
      <c r="AQ28" s="15"/>
      <c r="AR28" s="185">
        <v>54</v>
      </c>
      <c r="AS28" s="26" t="s">
        <v>13</v>
      </c>
      <c r="AT28" s="26" t="s">
        <v>13</v>
      </c>
      <c r="AU28" s="26" t="s">
        <v>13</v>
      </c>
      <c r="AV28" s="5" t="s">
        <v>443</v>
      </c>
      <c r="AW28" s="13" t="s">
        <v>446</v>
      </c>
      <c r="AX28" s="2"/>
      <c r="AY28" s="5"/>
      <c r="AZ28" s="2"/>
      <c r="BA28" s="2"/>
      <c r="BB28" s="2"/>
      <c r="BC28" s="8"/>
      <c r="BD28" s="10"/>
      <c r="BE28" s="8"/>
    </row>
    <row r="29" spans="1:57" s="1" customFormat="1" ht="24.5" customHeight="1" x14ac:dyDescent="0.35">
      <c r="A29" s="30" t="s">
        <v>55</v>
      </c>
      <c r="B29" s="32">
        <v>45245</v>
      </c>
      <c r="C29" s="29">
        <v>0.73958333333333337</v>
      </c>
      <c r="D29" s="23" t="s">
        <v>56</v>
      </c>
      <c r="E29" s="2" t="s">
        <v>161</v>
      </c>
      <c r="F29" s="2">
        <v>303680943</v>
      </c>
      <c r="G29" s="14" t="s">
        <v>271</v>
      </c>
      <c r="H29" s="136" t="s">
        <v>272</v>
      </c>
      <c r="I29" s="136" t="s">
        <v>449</v>
      </c>
      <c r="J29" s="136" t="s">
        <v>449</v>
      </c>
      <c r="K29" s="136" t="s">
        <v>449</v>
      </c>
      <c r="L29" s="137" t="s">
        <v>273</v>
      </c>
      <c r="M29" s="55" t="s">
        <v>274</v>
      </c>
      <c r="N29" s="138" t="s">
        <v>275</v>
      </c>
      <c r="O29" s="5" t="s">
        <v>449</v>
      </c>
      <c r="P29" s="5" t="s">
        <v>13</v>
      </c>
      <c r="Q29" s="5" t="s">
        <v>18</v>
      </c>
      <c r="R29" s="5" t="s">
        <v>13</v>
      </c>
      <c r="S29" s="5" t="s">
        <v>13</v>
      </c>
      <c r="T29" s="5" t="s">
        <v>449</v>
      </c>
      <c r="U29" s="5" t="s">
        <v>252</v>
      </c>
      <c r="V29" s="5" t="s">
        <v>252</v>
      </c>
      <c r="W29" s="5" t="s">
        <v>252</v>
      </c>
      <c r="X29" s="5" t="s">
        <v>276</v>
      </c>
      <c r="Y29" s="5" t="s">
        <v>178</v>
      </c>
      <c r="Z29" s="166" t="s">
        <v>13</v>
      </c>
      <c r="AA29" s="5">
        <v>1</v>
      </c>
      <c r="AB29" s="5">
        <v>1</v>
      </c>
      <c r="AC29" s="5">
        <v>1</v>
      </c>
      <c r="AD29" s="5" t="s">
        <v>57</v>
      </c>
      <c r="AE29" s="5">
        <v>303680943</v>
      </c>
      <c r="AF29" s="5">
        <v>88435217</v>
      </c>
      <c r="AG29" s="5" t="s">
        <v>384</v>
      </c>
      <c r="AH29" s="5" t="s">
        <v>385</v>
      </c>
      <c r="AI29" s="6" t="s">
        <v>274</v>
      </c>
      <c r="AJ29" s="5" t="s">
        <v>14</v>
      </c>
      <c r="AK29" s="5" t="s">
        <v>15</v>
      </c>
      <c r="AL29" s="5">
        <v>1</v>
      </c>
      <c r="AM29" s="5">
        <v>1</v>
      </c>
      <c r="AN29" s="5">
        <v>1</v>
      </c>
      <c r="AO29" s="140">
        <f t="shared" si="0"/>
        <v>6</v>
      </c>
      <c r="AP29" s="4" t="s">
        <v>13</v>
      </c>
      <c r="AQ29" s="5"/>
      <c r="AR29" s="185">
        <v>92</v>
      </c>
      <c r="AS29" s="26" t="s">
        <v>13</v>
      </c>
      <c r="AT29" s="26" t="s">
        <v>13</v>
      </c>
      <c r="AU29" s="26" t="s">
        <v>13</v>
      </c>
      <c r="AV29" s="5" t="s">
        <v>14</v>
      </c>
      <c r="AW29" s="13" t="s">
        <v>13</v>
      </c>
      <c r="AX29" s="2"/>
      <c r="AY29" s="5"/>
      <c r="AZ29" s="2"/>
      <c r="BA29" s="2"/>
      <c r="BB29" s="2"/>
      <c r="BC29" s="8"/>
      <c r="BD29" s="10"/>
      <c r="BE29" s="8"/>
    </row>
    <row r="30" spans="1:57" s="1" customFormat="1" ht="24.5" customHeight="1" x14ac:dyDescent="0.35">
      <c r="A30" s="30" t="s">
        <v>58</v>
      </c>
      <c r="B30" s="32">
        <v>45245</v>
      </c>
      <c r="C30" s="29">
        <v>0.7416666666666667</v>
      </c>
      <c r="D30" s="23" t="s">
        <v>59</v>
      </c>
      <c r="E30" s="2" t="s">
        <v>161</v>
      </c>
      <c r="F30" s="2">
        <v>108370423</v>
      </c>
      <c r="G30" s="14" t="s">
        <v>277</v>
      </c>
      <c r="H30" s="136" t="s">
        <v>278</v>
      </c>
      <c r="I30" s="136" t="s">
        <v>449</v>
      </c>
      <c r="J30" s="136" t="s">
        <v>449</v>
      </c>
      <c r="K30" s="136" t="s">
        <v>449</v>
      </c>
      <c r="L30" s="137" t="s">
        <v>472</v>
      </c>
      <c r="M30" s="138" t="s">
        <v>279</v>
      </c>
      <c r="N30" s="138" t="s">
        <v>280</v>
      </c>
      <c r="O30" s="5" t="s">
        <v>449</v>
      </c>
      <c r="P30" s="5" t="s">
        <v>13</v>
      </c>
      <c r="Q30" s="5" t="s">
        <v>18</v>
      </c>
      <c r="R30" s="5" t="s">
        <v>13</v>
      </c>
      <c r="S30" s="5" t="s">
        <v>13</v>
      </c>
      <c r="T30" s="5" t="s">
        <v>449</v>
      </c>
      <c r="U30" s="5" t="s">
        <v>252</v>
      </c>
      <c r="V30" s="5" t="s">
        <v>252</v>
      </c>
      <c r="W30" s="5" t="s">
        <v>252</v>
      </c>
      <c r="X30" s="5" t="s">
        <v>281</v>
      </c>
      <c r="Y30" s="5" t="s">
        <v>147</v>
      </c>
      <c r="Z30" s="166" t="s">
        <v>13</v>
      </c>
      <c r="AA30" s="5">
        <v>1</v>
      </c>
      <c r="AB30" s="5">
        <v>1</v>
      </c>
      <c r="AC30" s="5">
        <v>1</v>
      </c>
      <c r="AD30" s="5" t="s">
        <v>60</v>
      </c>
      <c r="AE30" s="5">
        <v>108370423</v>
      </c>
      <c r="AF30" s="5">
        <v>88249717</v>
      </c>
      <c r="AG30" s="5" t="s">
        <v>375</v>
      </c>
      <c r="AH30" s="5" t="s">
        <v>386</v>
      </c>
      <c r="AI30" s="6" t="s">
        <v>279</v>
      </c>
      <c r="AJ30" s="5" t="s">
        <v>14</v>
      </c>
      <c r="AK30" s="5" t="s">
        <v>15</v>
      </c>
      <c r="AL30" s="5">
        <v>1</v>
      </c>
      <c r="AM30" s="5">
        <v>1</v>
      </c>
      <c r="AN30" s="5">
        <v>1</v>
      </c>
      <c r="AO30" s="140">
        <f t="shared" si="0"/>
        <v>6</v>
      </c>
      <c r="AP30" s="4" t="s">
        <v>13</v>
      </c>
      <c r="AQ30" s="85" t="s">
        <v>441</v>
      </c>
      <c r="AR30" s="185">
        <v>85</v>
      </c>
      <c r="AS30" s="26" t="s">
        <v>445</v>
      </c>
      <c r="AT30" s="26" t="s">
        <v>13</v>
      </c>
      <c r="AU30" s="26" t="s">
        <v>13</v>
      </c>
      <c r="AV30" s="5" t="s">
        <v>14</v>
      </c>
      <c r="AW30" s="13" t="s">
        <v>13</v>
      </c>
      <c r="AX30" s="2"/>
      <c r="AY30" s="5"/>
      <c r="AZ30" s="2"/>
      <c r="BA30" s="2"/>
      <c r="BB30" s="2"/>
      <c r="BC30" s="8"/>
      <c r="BD30" s="9"/>
      <c r="BE30" s="8"/>
    </row>
    <row r="31" spans="1:57" s="1" customFormat="1" ht="24.5" customHeight="1" x14ac:dyDescent="0.35">
      <c r="A31" s="30" t="s">
        <v>61</v>
      </c>
      <c r="B31" s="32">
        <v>45245</v>
      </c>
      <c r="C31" s="29">
        <v>0.81041666666666667</v>
      </c>
      <c r="D31" s="23" t="s">
        <v>62</v>
      </c>
      <c r="E31" s="2" t="s">
        <v>161</v>
      </c>
      <c r="F31" s="2">
        <v>106350557</v>
      </c>
      <c r="G31" s="146" t="s">
        <v>62</v>
      </c>
      <c r="H31" s="136">
        <v>106350557</v>
      </c>
      <c r="I31" s="136" t="s">
        <v>449</v>
      </c>
      <c r="J31" s="136" t="s">
        <v>451</v>
      </c>
      <c r="K31" s="136" t="s">
        <v>449</v>
      </c>
      <c r="L31" s="137" t="s">
        <v>282</v>
      </c>
      <c r="M31" s="55" t="s">
        <v>283</v>
      </c>
      <c r="N31" s="138" t="s">
        <v>284</v>
      </c>
      <c r="O31" s="5" t="s">
        <v>449</v>
      </c>
      <c r="P31" s="5" t="s">
        <v>13</v>
      </c>
      <c r="Q31" s="5" t="s">
        <v>18</v>
      </c>
      <c r="R31" s="5" t="s">
        <v>13</v>
      </c>
      <c r="S31" s="5" t="s">
        <v>13</v>
      </c>
      <c r="T31" s="5" t="s">
        <v>449</v>
      </c>
      <c r="U31" s="5" t="s">
        <v>252</v>
      </c>
      <c r="V31" s="5" t="s">
        <v>252</v>
      </c>
      <c r="W31" s="5" t="s">
        <v>252</v>
      </c>
      <c r="X31" s="5" t="s">
        <v>285</v>
      </c>
      <c r="Y31" s="5" t="s">
        <v>178</v>
      </c>
      <c r="Z31" s="167" t="s">
        <v>493</v>
      </c>
      <c r="AA31" s="5">
        <v>0</v>
      </c>
      <c r="AB31" s="5">
        <v>0</v>
      </c>
      <c r="AC31" s="5">
        <v>1</v>
      </c>
      <c r="AD31" s="5" t="s">
        <v>62</v>
      </c>
      <c r="AE31" s="5">
        <v>106350557</v>
      </c>
      <c r="AF31" s="5">
        <v>83918940</v>
      </c>
      <c r="AG31" s="5" t="s">
        <v>387</v>
      </c>
      <c r="AH31" s="15" t="s">
        <v>388</v>
      </c>
      <c r="AI31" s="6" t="s">
        <v>283</v>
      </c>
      <c r="AJ31" s="5" t="s">
        <v>15</v>
      </c>
      <c r="AK31" s="5" t="s">
        <v>14</v>
      </c>
      <c r="AL31" s="5">
        <v>1</v>
      </c>
      <c r="AM31" s="5">
        <v>1</v>
      </c>
      <c r="AN31" s="5">
        <v>0</v>
      </c>
      <c r="AO31" s="140">
        <f t="shared" si="0"/>
        <v>3</v>
      </c>
      <c r="AP31" s="52" t="s">
        <v>492</v>
      </c>
      <c r="AQ31" s="15"/>
      <c r="AR31" s="5">
        <v>100</v>
      </c>
      <c r="AS31" s="26" t="s">
        <v>13</v>
      </c>
      <c r="AT31" s="26" t="s">
        <v>13</v>
      </c>
      <c r="AU31" s="26" t="s">
        <v>13</v>
      </c>
      <c r="AV31" s="5" t="s">
        <v>15</v>
      </c>
      <c r="AW31" s="13" t="s">
        <v>13</v>
      </c>
      <c r="AX31" s="2"/>
      <c r="AY31" s="5"/>
      <c r="AZ31" s="2"/>
      <c r="BA31" s="2"/>
      <c r="BB31" s="2"/>
      <c r="BC31" s="8"/>
      <c r="BD31" s="10"/>
      <c r="BE31" s="8"/>
    </row>
    <row r="32" spans="1:57" s="1" customFormat="1" ht="24.5" customHeight="1" x14ac:dyDescent="0.35">
      <c r="A32" s="30" t="s">
        <v>63</v>
      </c>
      <c r="B32" s="32">
        <v>45245</v>
      </c>
      <c r="C32" s="29">
        <v>0.86875000000000002</v>
      </c>
      <c r="D32" s="23" t="s">
        <v>64</v>
      </c>
      <c r="E32" s="2" t="s">
        <v>161</v>
      </c>
      <c r="F32" s="2">
        <v>900080648</v>
      </c>
      <c r="G32" s="146" t="s">
        <v>65</v>
      </c>
      <c r="H32" s="136" t="s">
        <v>286</v>
      </c>
      <c r="I32" s="136" t="s">
        <v>449</v>
      </c>
      <c r="J32" s="136" t="s">
        <v>451</v>
      </c>
      <c r="K32" s="136" t="s">
        <v>451</v>
      </c>
      <c r="L32" s="164" t="s">
        <v>287</v>
      </c>
      <c r="M32" s="55" t="s">
        <v>288</v>
      </c>
      <c r="N32" s="138" t="s">
        <v>289</v>
      </c>
      <c r="O32" s="5" t="s">
        <v>449</v>
      </c>
      <c r="P32" s="5" t="s">
        <v>13</v>
      </c>
      <c r="Q32" s="5" t="s">
        <v>18</v>
      </c>
      <c r="R32" s="5" t="s">
        <v>13</v>
      </c>
      <c r="S32" s="5" t="s">
        <v>13</v>
      </c>
      <c r="T32" s="5" t="s">
        <v>449</v>
      </c>
      <c r="U32" s="5" t="s">
        <v>252</v>
      </c>
      <c r="V32" s="5" t="s">
        <v>252</v>
      </c>
      <c r="W32" s="5" t="s">
        <v>252</v>
      </c>
      <c r="X32" s="5" t="s">
        <v>290</v>
      </c>
      <c r="Y32" s="5" t="s">
        <v>178</v>
      </c>
      <c r="Z32" s="165" t="s">
        <v>476</v>
      </c>
      <c r="AA32" s="5">
        <v>0</v>
      </c>
      <c r="AB32" s="5">
        <v>1</v>
      </c>
      <c r="AC32" s="5">
        <v>1</v>
      </c>
      <c r="AD32" s="5" t="s">
        <v>65</v>
      </c>
      <c r="AE32" s="5">
        <v>900080648</v>
      </c>
      <c r="AF32" s="5">
        <v>89383224</v>
      </c>
      <c r="AG32" s="5" t="s">
        <v>389</v>
      </c>
      <c r="AH32" s="5" t="s">
        <v>477</v>
      </c>
      <c r="AI32" s="6" t="s">
        <v>288</v>
      </c>
      <c r="AJ32" s="5" t="s">
        <v>14</v>
      </c>
      <c r="AK32" s="5" t="s">
        <v>15</v>
      </c>
      <c r="AL32" s="5">
        <v>1</v>
      </c>
      <c r="AM32" s="5">
        <v>1</v>
      </c>
      <c r="AN32" s="5">
        <v>1</v>
      </c>
      <c r="AO32" s="140">
        <f t="shared" si="0"/>
        <v>5</v>
      </c>
      <c r="AP32" s="52" t="s">
        <v>478</v>
      </c>
      <c r="AQ32" s="15"/>
      <c r="AR32" s="88">
        <v>78.5</v>
      </c>
      <c r="AS32" s="26" t="s">
        <v>13</v>
      </c>
      <c r="AT32" s="26" t="s">
        <v>13</v>
      </c>
      <c r="AU32" s="26" t="s">
        <v>13</v>
      </c>
      <c r="AV32" s="5" t="s">
        <v>15</v>
      </c>
      <c r="AW32" s="13" t="s">
        <v>13</v>
      </c>
      <c r="AX32" s="2"/>
      <c r="AY32" s="2"/>
      <c r="AZ32" s="2"/>
      <c r="BA32" s="2"/>
      <c r="BB32" s="2"/>
      <c r="BC32" s="8"/>
      <c r="BD32" s="10"/>
      <c r="BE32" s="8"/>
    </row>
    <row r="33" spans="1:57" s="1" customFormat="1" ht="24.5" customHeight="1" x14ac:dyDescent="0.35">
      <c r="A33" s="30" t="s">
        <v>66</v>
      </c>
      <c r="B33" s="32">
        <v>45245</v>
      </c>
      <c r="C33" s="57">
        <v>0.88680555555555562</v>
      </c>
      <c r="D33" s="14" t="s">
        <v>67</v>
      </c>
      <c r="E33" s="2" t="s">
        <v>161</v>
      </c>
      <c r="F33" s="2">
        <v>111090541</v>
      </c>
      <c r="G33" s="14" t="s">
        <v>67</v>
      </c>
      <c r="H33" s="136" t="s">
        <v>291</v>
      </c>
      <c r="I33" s="136" t="s">
        <v>449</v>
      </c>
      <c r="J33" s="136" t="s">
        <v>449</v>
      </c>
      <c r="K33" s="136" t="s">
        <v>449</v>
      </c>
      <c r="L33" s="137" t="s">
        <v>292</v>
      </c>
      <c r="M33" s="55" t="s">
        <v>293</v>
      </c>
      <c r="N33" s="138" t="s">
        <v>294</v>
      </c>
      <c r="O33" s="5" t="s">
        <v>449</v>
      </c>
      <c r="P33" s="5" t="s">
        <v>13</v>
      </c>
      <c r="Q33" s="5" t="s">
        <v>18</v>
      </c>
      <c r="R33" s="5" t="s">
        <v>13</v>
      </c>
      <c r="S33" s="5" t="s">
        <v>13</v>
      </c>
      <c r="T33" s="5" t="s">
        <v>449</v>
      </c>
      <c r="U33" s="5" t="s">
        <v>252</v>
      </c>
      <c r="V33" s="5" t="s">
        <v>252</v>
      </c>
      <c r="W33" s="5" t="s">
        <v>252</v>
      </c>
      <c r="X33" s="5" t="s">
        <v>295</v>
      </c>
      <c r="Y33" s="5" t="s">
        <v>147</v>
      </c>
      <c r="Z33" s="166" t="s">
        <v>13</v>
      </c>
      <c r="AA33" s="5">
        <v>0</v>
      </c>
      <c r="AB33" s="5">
        <v>0</v>
      </c>
      <c r="AC33" s="5">
        <v>1</v>
      </c>
      <c r="AD33" s="2" t="s">
        <v>67</v>
      </c>
      <c r="AE33" s="2">
        <v>111090541</v>
      </c>
      <c r="AF33" s="2">
        <v>89941894</v>
      </c>
      <c r="AG33" s="5" t="s">
        <v>384</v>
      </c>
      <c r="AH33" s="5" t="s">
        <v>390</v>
      </c>
      <c r="AI33" s="6" t="s">
        <v>293</v>
      </c>
      <c r="AJ33" s="5" t="s">
        <v>14</v>
      </c>
      <c r="AK33" s="5" t="s">
        <v>15</v>
      </c>
      <c r="AL33" s="5">
        <v>1</v>
      </c>
      <c r="AM33" s="5">
        <v>1</v>
      </c>
      <c r="AN33" s="5">
        <v>1</v>
      </c>
      <c r="AO33" s="140">
        <f t="shared" si="0"/>
        <v>4</v>
      </c>
      <c r="AP33" s="4" t="s">
        <v>374</v>
      </c>
      <c r="AQ33" s="15"/>
      <c r="AR33" s="88">
        <v>100</v>
      </c>
      <c r="AS33" s="26" t="s">
        <v>13</v>
      </c>
      <c r="AT33" s="26" t="s">
        <v>13</v>
      </c>
      <c r="AU33" s="26" t="s">
        <v>13</v>
      </c>
      <c r="AV33" s="5" t="s">
        <v>14</v>
      </c>
      <c r="AW33" s="13" t="s">
        <v>13</v>
      </c>
      <c r="AX33" s="2"/>
      <c r="AY33" s="5"/>
      <c r="AZ33" s="2"/>
      <c r="BA33" s="2"/>
      <c r="BB33" s="2"/>
      <c r="BC33" s="8"/>
      <c r="BD33" s="10"/>
      <c r="BE33" s="8"/>
    </row>
    <row r="34" spans="1:57" s="1" customFormat="1" ht="24.5" customHeight="1" x14ac:dyDescent="0.35">
      <c r="A34" s="30" t="s">
        <v>68</v>
      </c>
      <c r="B34" s="32">
        <v>45245</v>
      </c>
      <c r="C34" s="29">
        <v>0.8965277777777777</v>
      </c>
      <c r="D34" s="58" t="s">
        <v>69</v>
      </c>
      <c r="E34" s="2" t="s">
        <v>161</v>
      </c>
      <c r="F34" s="2">
        <v>204590056</v>
      </c>
      <c r="G34" s="14" t="s">
        <v>296</v>
      </c>
      <c r="H34" s="136" t="s">
        <v>297</v>
      </c>
      <c r="I34" s="136" t="s">
        <v>449</v>
      </c>
      <c r="J34" s="136" t="s">
        <v>449</v>
      </c>
      <c r="K34" s="136" t="s">
        <v>449</v>
      </c>
      <c r="L34" s="137" t="s">
        <v>298</v>
      </c>
      <c r="M34" s="138" t="s">
        <v>299</v>
      </c>
      <c r="N34" s="138" t="s">
        <v>300</v>
      </c>
      <c r="O34" s="5" t="s">
        <v>449</v>
      </c>
      <c r="P34" s="5" t="s">
        <v>13</v>
      </c>
      <c r="Q34" s="5" t="s">
        <v>18</v>
      </c>
      <c r="R34" s="5" t="s">
        <v>13</v>
      </c>
      <c r="S34" s="5" t="s">
        <v>13</v>
      </c>
      <c r="T34" s="5" t="s">
        <v>449</v>
      </c>
      <c r="U34" s="5" t="s">
        <v>252</v>
      </c>
      <c r="V34" s="5" t="s">
        <v>252</v>
      </c>
      <c r="W34" s="5" t="s">
        <v>252</v>
      </c>
      <c r="X34" s="5" t="s">
        <v>301</v>
      </c>
      <c r="Y34" s="5" t="s">
        <v>178</v>
      </c>
      <c r="Z34" s="166" t="s">
        <v>13</v>
      </c>
      <c r="AA34" s="5">
        <v>1</v>
      </c>
      <c r="AB34" s="5">
        <v>0</v>
      </c>
      <c r="AC34" s="5">
        <v>1</v>
      </c>
      <c r="AD34" s="5" t="s">
        <v>69</v>
      </c>
      <c r="AE34" s="5">
        <v>204590056</v>
      </c>
      <c r="AF34" s="5">
        <v>83733318</v>
      </c>
      <c r="AG34" s="5" t="s">
        <v>391</v>
      </c>
      <c r="AH34" s="5" t="s">
        <v>392</v>
      </c>
      <c r="AI34" s="6" t="s">
        <v>299</v>
      </c>
      <c r="AJ34" s="5" t="s">
        <v>14</v>
      </c>
      <c r="AK34" s="5" t="s">
        <v>15</v>
      </c>
      <c r="AL34" s="5">
        <v>1</v>
      </c>
      <c r="AM34" s="5">
        <v>1</v>
      </c>
      <c r="AN34" s="5">
        <v>1</v>
      </c>
      <c r="AO34" s="140">
        <f t="shared" si="0"/>
        <v>5</v>
      </c>
      <c r="AP34" s="4" t="s">
        <v>393</v>
      </c>
      <c r="AQ34" s="5"/>
      <c r="AR34" s="88">
        <v>92.5</v>
      </c>
      <c r="AS34" s="26" t="s">
        <v>13</v>
      </c>
      <c r="AT34" s="26" t="s">
        <v>13</v>
      </c>
      <c r="AU34" s="26" t="s">
        <v>13</v>
      </c>
      <c r="AV34" s="5" t="s">
        <v>14</v>
      </c>
      <c r="AW34" s="13" t="s">
        <v>13</v>
      </c>
      <c r="AX34" s="2"/>
      <c r="AY34" s="5"/>
      <c r="AZ34" s="2"/>
      <c r="BA34" s="2"/>
      <c r="BB34" s="2"/>
      <c r="BC34" s="8"/>
      <c r="BD34" s="10"/>
      <c r="BE34" s="8"/>
    </row>
    <row r="35" spans="1:57" s="1" customFormat="1" ht="24.5" customHeight="1" x14ac:dyDescent="0.35">
      <c r="A35" s="30" t="s">
        <v>70</v>
      </c>
      <c r="B35" s="32">
        <v>45245</v>
      </c>
      <c r="C35" s="29">
        <v>0.89722222222222225</v>
      </c>
      <c r="D35" s="23" t="s">
        <v>71</v>
      </c>
      <c r="E35" s="2" t="s">
        <v>266</v>
      </c>
      <c r="F35" s="2">
        <v>3101546643</v>
      </c>
      <c r="G35" s="14" t="s">
        <v>72</v>
      </c>
      <c r="H35" s="136">
        <v>111530671</v>
      </c>
      <c r="I35" s="136" t="s">
        <v>451</v>
      </c>
      <c r="J35" s="136" t="s">
        <v>449</v>
      </c>
      <c r="K35" s="136" t="s">
        <v>449</v>
      </c>
      <c r="L35" s="137" t="s">
        <v>303</v>
      </c>
      <c r="M35" s="55" t="s">
        <v>304</v>
      </c>
      <c r="N35" s="138" t="s">
        <v>305</v>
      </c>
      <c r="O35" s="5" t="s">
        <v>449</v>
      </c>
      <c r="P35" s="5" t="s">
        <v>449</v>
      </c>
      <c r="Q35" s="5" t="s">
        <v>18</v>
      </c>
      <c r="R35" s="5" t="s">
        <v>449</v>
      </c>
      <c r="S35" s="5" t="s">
        <v>13</v>
      </c>
      <c r="T35" s="5" t="s">
        <v>449</v>
      </c>
      <c r="U35" s="5" t="s">
        <v>252</v>
      </c>
      <c r="V35" s="5" t="s">
        <v>252</v>
      </c>
      <c r="W35" s="5" t="s">
        <v>252</v>
      </c>
      <c r="X35" s="5" t="s">
        <v>306</v>
      </c>
      <c r="Y35" s="163" t="s">
        <v>178</v>
      </c>
      <c r="Z35" s="165" t="s">
        <v>307</v>
      </c>
      <c r="AA35" s="5">
        <v>1</v>
      </c>
      <c r="AB35" s="5">
        <v>1</v>
      </c>
      <c r="AC35" s="5">
        <v>1</v>
      </c>
      <c r="AD35" s="5" t="s">
        <v>73</v>
      </c>
      <c r="AE35" s="5">
        <v>401050890</v>
      </c>
      <c r="AF35" s="5">
        <v>83825267</v>
      </c>
      <c r="AG35" s="5" t="s">
        <v>394</v>
      </c>
      <c r="AH35" s="5" t="s">
        <v>395</v>
      </c>
      <c r="AI35" s="6" t="s">
        <v>396</v>
      </c>
      <c r="AJ35" s="5" t="s">
        <v>14</v>
      </c>
      <c r="AK35" s="5" t="s">
        <v>18</v>
      </c>
      <c r="AL35" s="5">
        <v>1</v>
      </c>
      <c r="AM35" s="5">
        <v>1</v>
      </c>
      <c r="AN35" s="5">
        <v>1</v>
      </c>
      <c r="AO35" s="140">
        <f t="shared" si="0"/>
        <v>6</v>
      </c>
      <c r="AP35" s="52" t="s">
        <v>307</v>
      </c>
      <c r="AQ35" s="5"/>
      <c r="AR35" s="88">
        <v>100</v>
      </c>
      <c r="AS35" s="26" t="s">
        <v>13</v>
      </c>
      <c r="AT35" s="26" t="s">
        <v>13</v>
      </c>
      <c r="AU35" s="26" t="s">
        <v>13</v>
      </c>
      <c r="AV35" s="5" t="s">
        <v>14</v>
      </c>
      <c r="AW35" s="13" t="s">
        <v>13</v>
      </c>
      <c r="AX35" s="2"/>
      <c r="AY35" s="5"/>
      <c r="AZ35" s="2"/>
      <c r="BA35" s="2"/>
      <c r="BB35" s="2"/>
      <c r="BC35" s="8"/>
      <c r="BD35" s="10"/>
      <c r="BE35" s="8"/>
    </row>
    <row r="36" spans="1:57" s="1" customFormat="1" ht="24.5" customHeight="1" x14ac:dyDescent="0.35">
      <c r="A36" s="30" t="s">
        <v>70</v>
      </c>
      <c r="B36" s="32">
        <v>45245</v>
      </c>
      <c r="C36" s="29">
        <v>0.89722222222222225</v>
      </c>
      <c r="D36" s="23" t="s">
        <v>71</v>
      </c>
      <c r="E36" s="2" t="s">
        <v>266</v>
      </c>
      <c r="F36" s="2">
        <v>3101546643</v>
      </c>
      <c r="G36" s="14" t="s">
        <v>72</v>
      </c>
      <c r="H36" s="136">
        <v>111530671</v>
      </c>
      <c r="I36" s="136" t="s">
        <v>451</v>
      </c>
      <c r="J36" s="136" t="s">
        <v>449</v>
      </c>
      <c r="K36" s="136" t="s">
        <v>449</v>
      </c>
      <c r="L36" s="137" t="s">
        <v>303</v>
      </c>
      <c r="M36" s="55" t="s">
        <v>304</v>
      </c>
      <c r="N36" s="138" t="s">
        <v>305</v>
      </c>
      <c r="O36" s="5" t="s">
        <v>449</v>
      </c>
      <c r="P36" s="5" t="s">
        <v>449</v>
      </c>
      <c r="Q36" s="5" t="s">
        <v>18</v>
      </c>
      <c r="R36" s="5" t="s">
        <v>449</v>
      </c>
      <c r="S36" s="5" t="s">
        <v>13</v>
      </c>
      <c r="T36" s="5" t="s">
        <v>449</v>
      </c>
      <c r="U36" s="5" t="s">
        <v>252</v>
      </c>
      <c r="V36" s="5" t="s">
        <v>252</v>
      </c>
      <c r="W36" s="5" t="s">
        <v>252</v>
      </c>
      <c r="X36" s="5" t="s">
        <v>306</v>
      </c>
      <c r="Y36" s="163" t="s">
        <v>178</v>
      </c>
      <c r="Z36" s="165" t="s">
        <v>307</v>
      </c>
      <c r="AA36" s="5">
        <v>1</v>
      </c>
      <c r="AB36" s="5">
        <v>1</v>
      </c>
      <c r="AC36" s="5">
        <v>1</v>
      </c>
      <c r="AD36" s="5" t="s">
        <v>74</v>
      </c>
      <c r="AE36" s="5">
        <v>111530671</v>
      </c>
      <c r="AF36" s="5">
        <v>83223679</v>
      </c>
      <c r="AG36" s="5" t="s">
        <v>397</v>
      </c>
      <c r="AH36" s="5" t="s">
        <v>398</v>
      </c>
      <c r="AI36" s="6" t="s">
        <v>304</v>
      </c>
      <c r="AJ36" s="5" t="s">
        <v>14</v>
      </c>
      <c r="AK36" s="5" t="s">
        <v>18</v>
      </c>
      <c r="AL36" s="5">
        <v>1</v>
      </c>
      <c r="AM36" s="5">
        <v>1</v>
      </c>
      <c r="AN36" s="5">
        <v>1</v>
      </c>
      <c r="AO36" s="140">
        <f t="shared" si="0"/>
        <v>6</v>
      </c>
      <c r="AP36" s="15" t="s">
        <v>307</v>
      </c>
      <c r="AQ36" s="5"/>
      <c r="AR36" s="88">
        <v>84</v>
      </c>
      <c r="AS36" s="26" t="s">
        <v>13</v>
      </c>
      <c r="AT36" s="26" t="s">
        <v>13</v>
      </c>
      <c r="AU36" s="26" t="s">
        <v>13</v>
      </c>
      <c r="AV36" s="5" t="s">
        <v>443</v>
      </c>
      <c r="AW36" s="13" t="s">
        <v>446</v>
      </c>
      <c r="AX36" s="2"/>
      <c r="AY36" s="2"/>
      <c r="AZ36" s="2"/>
      <c r="BA36" s="2"/>
      <c r="BB36" s="2"/>
      <c r="BC36" s="8"/>
      <c r="BD36" s="10"/>
      <c r="BE36" s="8"/>
    </row>
    <row r="37" spans="1:57" s="1" customFormat="1" ht="24.5" customHeight="1" x14ac:dyDescent="0.35">
      <c r="A37" s="30" t="s">
        <v>75</v>
      </c>
      <c r="B37" s="32">
        <v>45245</v>
      </c>
      <c r="C37" s="57">
        <v>0.95208333333333339</v>
      </c>
      <c r="D37" s="23" t="s">
        <v>76</v>
      </c>
      <c r="E37" s="2" t="s">
        <v>161</v>
      </c>
      <c r="F37" s="2">
        <v>104600875</v>
      </c>
      <c r="G37" s="14" t="s">
        <v>308</v>
      </c>
      <c r="H37" s="136">
        <v>104600875</v>
      </c>
      <c r="I37" s="136" t="s">
        <v>449</v>
      </c>
      <c r="J37" s="136" t="s">
        <v>451</v>
      </c>
      <c r="K37" s="136" t="s">
        <v>449</v>
      </c>
      <c r="L37" s="137" t="s">
        <v>309</v>
      </c>
      <c r="M37" s="55" t="s">
        <v>310</v>
      </c>
      <c r="N37" s="138">
        <v>83910249</v>
      </c>
      <c r="O37" s="5" t="s">
        <v>449</v>
      </c>
      <c r="P37" s="5" t="s">
        <v>13</v>
      </c>
      <c r="Q37" s="5" t="s">
        <v>18</v>
      </c>
      <c r="R37" s="5" t="s">
        <v>13</v>
      </c>
      <c r="S37" s="5" t="s">
        <v>13</v>
      </c>
      <c r="T37" s="5" t="s">
        <v>449</v>
      </c>
      <c r="U37" s="5" t="s">
        <v>252</v>
      </c>
      <c r="V37" s="5" t="s">
        <v>252</v>
      </c>
      <c r="W37" s="5" t="s">
        <v>252</v>
      </c>
      <c r="X37" s="5" t="s">
        <v>311</v>
      </c>
      <c r="Y37" s="5" t="s">
        <v>233</v>
      </c>
      <c r="Z37" s="167" t="s">
        <v>312</v>
      </c>
      <c r="AA37" s="5">
        <v>1</v>
      </c>
      <c r="AB37" s="5">
        <v>1</v>
      </c>
      <c r="AC37" s="5">
        <v>1</v>
      </c>
      <c r="AD37" s="5" t="s">
        <v>76</v>
      </c>
      <c r="AE37" s="5">
        <v>104600875</v>
      </c>
      <c r="AF37" s="5" t="s">
        <v>399</v>
      </c>
      <c r="AG37" s="5" t="s">
        <v>468</v>
      </c>
      <c r="AH37" s="5" t="s">
        <v>400</v>
      </c>
      <c r="AI37" s="6" t="s">
        <v>310</v>
      </c>
      <c r="AJ37" s="5" t="s">
        <v>14</v>
      </c>
      <c r="AK37" s="5" t="s">
        <v>18</v>
      </c>
      <c r="AL37" s="5">
        <v>1</v>
      </c>
      <c r="AM37" s="5">
        <v>1</v>
      </c>
      <c r="AN37" s="5">
        <v>1</v>
      </c>
      <c r="AO37" s="140">
        <f t="shared" si="0"/>
        <v>6</v>
      </c>
      <c r="AP37" s="5" t="s">
        <v>312</v>
      </c>
      <c r="AQ37" s="5"/>
      <c r="AR37" s="88">
        <v>84</v>
      </c>
      <c r="AS37" s="26" t="s">
        <v>13</v>
      </c>
      <c r="AT37" s="26" t="s">
        <v>13</v>
      </c>
      <c r="AU37" s="26" t="s">
        <v>13</v>
      </c>
      <c r="AV37" s="5" t="s">
        <v>443</v>
      </c>
      <c r="AW37" s="13" t="s">
        <v>446</v>
      </c>
      <c r="AX37" s="2"/>
      <c r="AY37" s="5"/>
      <c r="AZ37" s="2"/>
      <c r="BA37" s="2"/>
      <c r="BB37" s="2"/>
      <c r="BC37" s="8"/>
      <c r="BD37" s="9"/>
      <c r="BE37" s="8"/>
    </row>
    <row r="38" spans="1:57" s="1" customFormat="1" ht="24.5" customHeight="1" x14ac:dyDescent="0.35">
      <c r="A38" s="30" t="s">
        <v>77</v>
      </c>
      <c r="B38" s="32">
        <v>45245</v>
      </c>
      <c r="C38" s="29">
        <v>0.96944444444444444</v>
      </c>
      <c r="D38" s="23" t="s">
        <v>78</v>
      </c>
      <c r="E38" s="2" t="s">
        <v>161</v>
      </c>
      <c r="F38" s="2">
        <v>502190843</v>
      </c>
      <c r="G38" s="146" t="s">
        <v>313</v>
      </c>
      <c r="H38" s="136" t="s">
        <v>314</v>
      </c>
      <c r="I38" s="136" t="s">
        <v>449</v>
      </c>
      <c r="J38" s="136" t="s">
        <v>449</v>
      </c>
      <c r="K38" s="136" t="s">
        <v>449</v>
      </c>
      <c r="L38" s="137" t="s">
        <v>315</v>
      </c>
      <c r="M38" s="138" t="s">
        <v>316</v>
      </c>
      <c r="N38" s="138" t="s">
        <v>317</v>
      </c>
      <c r="O38" s="5" t="s">
        <v>449</v>
      </c>
      <c r="P38" s="5" t="s">
        <v>13</v>
      </c>
      <c r="Q38" s="5" t="s">
        <v>18</v>
      </c>
      <c r="R38" s="5" t="s">
        <v>13</v>
      </c>
      <c r="S38" s="5" t="s">
        <v>13</v>
      </c>
      <c r="T38" s="5" t="s">
        <v>449</v>
      </c>
      <c r="U38" s="5" t="s">
        <v>252</v>
      </c>
      <c r="V38" s="5" t="s">
        <v>252</v>
      </c>
      <c r="W38" s="5" t="s">
        <v>252</v>
      </c>
      <c r="X38" s="5" t="s">
        <v>318</v>
      </c>
      <c r="Y38" s="5" t="s">
        <v>178</v>
      </c>
      <c r="Z38" s="166" t="s">
        <v>13</v>
      </c>
      <c r="AA38" s="5">
        <v>1</v>
      </c>
      <c r="AB38" s="5">
        <v>1</v>
      </c>
      <c r="AC38" s="5">
        <v>1</v>
      </c>
      <c r="AD38" s="5" t="s">
        <v>78</v>
      </c>
      <c r="AE38" s="5">
        <v>502190843</v>
      </c>
      <c r="AF38" s="5" t="s">
        <v>401</v>
      </c>
      <c r="AG38" s="5" t="s">
        <v>402</v>
      </c>
      <c r="AH38" s="5" t="s">
        <v>458</v>
      </c>
      <c r="AI38" s="5" t="s">
        <v>316</v>
      </c>
      <c r="AJ38" s="5" t="s">
        <v>14</v>
      </c>
      <c r="AK38" s="5" t="s">
        <v>15</v>
      </c>
      <c r="AL38" s="5">
        <v>1</v>
      </c>
      <c r="AM38" s="5">
        <v>1</v>
      </c>
      <c r="AN38" s="5">
        <v>1</v>
      </c>
      <c r="AO38" s="140">
        <f t="shared" si="0"/>
        <v>6</v>
      </c>
      <c r="AP38" s="4" t="s">
        <v>13</v>
      </c>
      <c r="AQ38" s="5"/>
      <c r="AR38" s="88">
        <v>100</v>
      </c>
      <c r="AS38" s="26" t="s">
        <v>13</v>
      </c>
      <c r="AT38" s="26" t="s">
        <v>13</v>
      </c>
      <c r="AU38" s="26" t="s">
        <v>13</v>
      </c>
      <c r="AV38" s="5" t="s">
        <v>14</v>
      </c>
      <c r="AW38" s="15" t="s">
        <v>13</v>
      </c>
      <c r="AX38" s="2"/>
      <c r="AY38" s="2"/>
      <c r="AZ38" s="7"/>
      <c r="BA38" s="2"/>
      <c r="BB38" s="2"/>
      <c r="BC38" s="8"/>
      <c r="BD38" s="11"/>
      <c r="BE38" s="8"/>
    </row>
    <row r="39" spans="1:57" s="1" customFormat="1" ht="24.5" customHeight="1" x14ac:dyDescent="0.35">
      <c r="A39" s="30" t="s">
        <v>79</v>
      </c>
      <c r="B39" s="32">
        <v>45245</v>
      </c>
      <c r="C39" s="29">
        <v>0.9784722222222223</v>
      </c>
      <c r="D39" s="14" t="s">
        <v>80</v>
      </c>
      <c r="E39" s="2" t="s">
        <v>161</v>
      </c>
      <c r="F39" s="2">
        <v>106940731</v>
      </c>
      <c r="G39" s="14" t="s">
        <v>80</v>
      </c>
      <c r="H39" s="136" t="s">
        <v>319</v>
      </c>
      <c r="I39" s="136" t="s">
        <v>449</v>
      </c>
      <c r="J39" s="136" t="s">
        <v>449</v>
      </c>
      <c r="K39" s="136" t="s">
        <v>449</v>
      </c>
      <c r="L39" s="137" t="s">
        <v>320</v>
      </c>
      <c r="M39" s="55" t="s">
        <v>321</v>
      </c>
      <c r="N39" s="138" t="s">
        <v>322</v>
      </c>
      <c r="O39" s="5" t="s">
        <v>449</v>
      </c>
      <c r="P39" s="5" t="s">
        <v>13</v>
      </c>
      <c r="Q39" s="5" t="s">
        <v>18</v>
      </c>
      <c r="R39" s="5" t="s">
        <v>13</v>
      </c>
      <c r="S39" s="5" t="s">
        <v>13</v>
      </c>
      <c r="T39" s="5" t="s">
        <v>449</v>
      </c>
      <c r="U39" s="5" t="s">
        <v>252</v>
      </c>
      <c r="V39" s="5" t="s">
        <v>252</v>
      </c>
      <c r="W39" s="5" t="s">
        <v>252</v>
      </c>
      <c r="X39" s="5" t="s">
        <v>323</v>
      </c>
      <c r="Y39" s="5" t="s">
        <v>147</v>
      </c>
      <c r="Z39" s="166" t="s">
        <v>13</v>
      </c>
      <c r="AA39" s="5">
        <v>0</v>
      </c>
      <c r="AB39" s="5">
        <v>0</v>
      </c>
      <c r="AC39" s="5">
        <v>1</v>
      </c>
      <c r="AD39" s="5" t="s">
        <v>80</v>
      </c>
      <c r="AE39" s="5">
        <v>106940731</v>
      </c>
      <c r="AF39" s="5">
        <v>88456274</v>
      </c>
      <c r="AG39" s="5" t="s">
        <v>469</v>
      </c>
      <c r="AH39" s="5" t="s">
        <v>403</v>
      </c>
      <c r="AI39" s="6" t="s">
        <v>321</v>
      </c>
      <c r="AJ39" s="5" t="s">
        <v>14</v>
      </c>
      <c r="AK39" s="5" t="s">
        <v>18</v>
      </c>
      <c r="AL39" s="5">
        <v>1</v>
      </c>
      <c r="AM39" s="5">
        <v>1</v>
      </c>
      <c r="AN39" s="5">
        <v>1</v>
      </c>
      <c r="AO39" s="140">
        <f t="shared" si="0"/>
        <v>4</v>
      </c>
      <c r="AP39" s="4" t="s">
        <v>470</v>
      </c>
      <c r="AQ39" s="5"/>
      <c r="AR39" s="88">
        <v>84</v>
      </c>
      <c r="AS39" s="26" t="s">
        <v>13</v>
      </c>
      <c r="AT39" s="26" t="s">
        <v>13</v>
      </c>
      <c r="AU39" s="26" t="s">
        <v>13</v>
      </c>
      <c r="AV39" s="5" t="s">
        <v>444</v>
      </c>
      <c r="AW39" s="13" t="s">
        <v>446</v>
      </c>
      <c r="AX39" s="2"/>
      <c r="AY39" s="5"/>
      <c r="AZ39" s="2"/>
      <c r="BA39" s="2"/>
      <c r="BB39" s="2"/>
      <c r="BC39" s="8"/>
      <c r="BD39" s="10"/>
      <c r="BE39" s="8"/>
    </row>
    <row r="40" spans="1:57" s="1" customFormat="1" ht="24.5" customHeight="1" x14ac:dyDescent="0.25">
      <c r="A40" s="30" t="s">
        <v>81</v>
      </c>
      <c r="B40" s="32">
        <v>45245</v>
      </c>
      <c r="C40" s="29">
        <v>0.9819444444444444</v>
      </c>
      <c r="D40" s="14" t="s">
        <v>82</v>
      </c>
      <c r="E40" s="2" t="s">
        <v>161</v>
      </c>
      <c r="F40" s="2">
        <v>105540302</v>
      </c>
      <c r="G40" s="14" t="s">
        <v>82</v>
      </c>
      <c r="H40" s="136">
        <v>105540302</v>
      </c>
      <c r="I40" s="136" t="s">
        <v>449</v>
      </c>
      <c r="J40" s="136" t="s">
        <v>449</v>
      </c>
      <c r="K40" s="136" t="s">
        <v>449</v>
      </c>
      <c r="L40" s="137" t="s">
        <v>324</v>
      </c>
      <c r="M40" s="54" t="s">
        <v>325</v>
      </c>
      <c r="N40" s="138" t="s">
        <v>326</v>
      </c>
      <c r="O40" s="1" t="s">
        <v>449</v>
      </c>
      <c r="P40" s="5" t="s">
        <v>13</v>
      </c>
      <c r="Q40" s="5" t="s">
        <v>18</v>
      </c>
      <c r="R40" s="5" t="s">
        <v>13</v>
      </c>
      <c r="S40" s="5" t="s">
        <v>13</v>
      </c>
      <c r="T40" s="5" t="s">
        <v>449</v>
      </c>
      <c r="U40" s="5" t="s">
        <v>252</v>
      </c>
      <c r="V40" s="5" t="s">
        <v>252</v>
      </c>
      <c r="W40" s="5" t="s">
        <v>252</v>
      </c>
      <c r="X40" s="5" t="s">
        <v>327</v>
      </c>
      <c r="Y40" s="5" t="s">
        <v>178</v>
      </c>
      <c r="Z40" s="166" t="s">
        <v>13</v>
      </c>
      <c r="AA40" s="5">
        <v>0</v>
      </c>
      <c r="AB40" s="5">
        <v>0</v>
      </c>
      <c r="AC40" s="5">
        <v>1</v>
      </c>
      <c r="AD40" s="5" t="s">
        <v>82</v>
      </c>
      <c r="AE40" s="5">
        <v>105540302</v>
      </c>
      <c r="AF40" s="5" t="s">
        <v>326</v>
      </c>
      <c r="AG40" s="5" t="s">
        <v>471</v>
      </c>
      <c r="AH40" s="5" t="s">
        <v>404</v>
      </c>
      <c r="AI40" s="6" t="s">
        <v>325</v>
      </c>
      <c r="AJ40" s="5" t="s">
        <v>14</v>
      </c>
      <c r="AK40" s="5" t="s">
        <v>18</v>
      </c>
      <c r="AL40" s="5">
        <v>1</v>
      </c>
      <c r="AM40" s="5">
        <v>1</v>
      </c>
      <c r="AN40" s="5">
        <v>1</v>
      </c>
      <c r="AO40" s="140">
        <f t="shared" si="0"/>
        <v>4</v>
      </c>
      <c r="AP40" s="4" t="s">
        <v>470</v>
      </c>
      <c r="AQ40" s="5" t="s">
        <v>440</v>
      </c>
      <c r="AR40" s="110" t="s">
        <v>13</v>
      </c>
      <c r="AS40" s="26" t="s">
        <v>13</v>
      </c>
      <c r="AT40" s="26" t="s">
        <v>13</v>
      </c>
      <c r="AU40" s="26" t="s">
        <v>13</v>
      </c>
      <c r="AV40" s="5" t="s">
        <v>440</v>
      </c>
      <c r="AW40" s="5" t="s">
        <v>440</v>
      </c>
      <c r="AX40" s="2"/>
      <c r="AY40" s="7"/>
      <c r="AZ40" s="2"/>
      <c r="BA40" s="2"/>
      <c r="BB40" s="2"/>
      <c r="BC40" s="8"/>
      <c r="BD40" s="9"/>
      <c r="BE40" s="8"/>
    </row>
    <row r="41" spans="1:57" s="1" customFormat="1" ht="24.5" customHeight="1" x14ac:dyDescent="0.35">
      <c r="A41" s="30" t="s">
        <v>83</v>
      </c>
      <c r="B41" s="32">
        <v>45246</v>
      </c>
      <c r="C41" s="29">
        <v>9.7222222222222224E-3</v>
      </c>
      <c r="D41" s="23" t="s">
        <v>84</v>
      </c>
      <c r="E41" s="2" t="s">
        <v>161</v>
      </c>
      <c r="F41" s="2">
        <v>105670565</v>
      </c>
      <c r="G41" s="14" t="s">
        <v>328</v>
      </c>
      <c r="H41" s="136" t="s">
        <v>329</v>
      </c>
      <c r="I41" s="136" t="s">
        <v>449</v>
      </c>
      <c r="J41" s="136" t="s">
        <v>449</v>
      </c>
      <c r="K41" s="136" t="s">
        <v>449</v>
      </c>
      <c r="L41" s="137" t="s">
        <v>473</v>
      </c>
      <c r="M41" s="54" t="s">
        <v>330</v>
      </c>
      <c r="N41" s="15">
        <v>83501544</v>
      </c>
      <c r="O41" s="5" t="s">
        <v>449</v>
      </c>
      <c r="P41" s="5" t="s">
        <v>13</v>
      </c>
      <c r="Q41" s="5" t="s">
        <v>18</v>
      </c>
      <c r="R41" s="5" t="s">
        <v>13</v>
      </c>
      <c r="S41" s="5" t="s">
        <v>13</v>
      </c>
      <c r="T41" s="5" t="s">
        <v>449</v>
      </c>
      <c r="U41" s="5" t="s">
        <v>252</v>
      </c>
      <c r="V41" s="5" t="s">
        <v>252</v>
      </c>
      <c r="W41" s="5" t="s">
        <v>252</v>
      </c>
      <c r="X41" s="5" t="s">
        <v>331</v>
      </c>
      <c r="Y41" s="5" t="s">
        <v>233</v>
      </c>
      <c r="Z41" s="166" t="s">
        <v>13</v>
      </c>
      <c r="AA41" s="5">
        <v>1</v>
      </c>
      <c r="AB41" s="5">
        <v>1</v>
      </c>
      <c r="AC41" s="5">
        <v>1</v>
      </c>
      <c r="AD41" s="5" t="s">
        <v>84</v>
      </c>
      <c r="AE41" s="5">
        <v>105670565</v>
      </c>
      <c r="AF41" s="5">
        <v>83501544</v>
      </c>
      <c r="AG41" s="5" t="s">
        <v>405</v>
      </c>
      <c r="AH41" s="5" t="s">
        <v>406</v>
      </c>
      <c r="AI41" s="6" t="s">
        <v>407</v>
      </c>
      <c r="AJ41" s="5" t="s">
        <v>14</v>
      </c>
      <c r="AK41" s="5" t="s">
        <v>15</v>
      </c>
      <c r="AL41" s="5">
        <v>1</v>
      </c>
      <c r="AM41" s="5">
        <v>1</v>
      </c>
      <c r="AN41" s="5">
        <v>1</v>
      </c>
      <c r="AO41" s="140">
        <f t="shared" si="0"/>
        <v>6</v>
      </c>
      <c r="AP41" s="4" t="s">
        <v>13</v>
      </c>
      <c r="AQ41" s="5"/>
      <c r="AR41" s="88">
        <v>98.5</v>
      </c>
      <c r="AS41" s="26" t="s">
        <v>13</v>
      </c>
      <c r="AT41" s="26" t="s">
        <v>13</v>
      </c>
      <c r="AU41" s="26" t="s">
        <v>13</v>
      </c>
      <c r="AV41" s="5" t="s">
        <v>14</v>
      </c>
      <c r="AW41" s="13" t="s">
        <v>13</v>
      </c>
      <c r="AX41" s="2"/>
      <c r="AY41" s="7"/>
      <c r="AZ41" s="2"/>
      <c r="BA41" s="2"/>
      <c r="BB41" s="2"/>
      <c r="BC41" s="8"/>
      <c r="BD41" s="10"/>
      <c r="BE41" s="8"/>
    </row>
    <row r="42" spans="1:57" s="1" customFormat="1" ht="24.5" customHeight="1" x14ac:dyDescent="0.35">
      <c r="A42" s="30" t="s">
        <v>85</v>
      </c>
      <c r="B42" s="32">
        <v>45246</v>
      </c>
      <c r="C42" s="29">
        <v>0.40625</v>
      </c>
      <c r="D42" s="23" t="s">
        <v>86</v>
      </c>
      <c r="E42" s="2" t="s">
        <v>161</v>
      </c>
      <c r="F42" s="2">
        <v>118280892</v>
      </c>
      <c r="G42" s="14" t="s">
        <v>332</v>
      </c>
      <c r="H42" s="136" t="s">
        <v>333</v>
      </c>
      <c r="I42" s="136" t="s">
        <v>449</v>
      </c>
      <c r="J42" s="136" t="s">
        <v>449</v>
      </c>
      <c r="K42" s="136" t="s">
        <v>449</v>
      </c>
      <c r="L42" s="137" t="s">
        <v>334</v>
      </c>
      <c r="M42" s="55" t="s">
        <v>335</v>
      </c>
      <c r="N42" s="138" t="s">
        <v>336</v>
      </c>
      <c r="O42" s="5" t="s">
        <v>449</v>
      </c>
      <c r="P42" s="5" t="s">
        <v>13</v>
      </c>
      <c r="Q42" s="5" t="s">
        <v>18</v>
      </c>
      <c r="R42" s="5" t="s">
        <v>13</v>
      </c>
      <c r="S42" s="5" t="s">
        <v>13</v>
      </c>
      <c r="T42" s="5" t="s">
        <v>449</v>
      </c>
      <c r="U42" s="5" t="s">
        <v>252</v>
      </c>
      <c r="V42" s="5" t="s">
        <v>252</v>
      </c>
      <c r="W42" s="5" t="s">
        <v>252</v>
      </c>
      <c r="X42" s="5" t="s">
        <v>337</v>
      </c>
      <c r="Y42" s="163" t="s">
        <v>178</v>
      </c>
      <c r="Z42" s="167" t="s">
        <v>338</v>
      </c>
      <c r="AA42" s="5">
        <v>0</v>
      </c>
      <c r="AB42" s="5">
        <v>0</v>
      </c>
      <c r="AC42" s="5">
        <v>1</v>
      </c>
      <c r="AD42" s="2" t="s">
        <v>86</v>
      </c>
      <c r="AE42" s="2" t="s">
        <v>339</v>
      </c>
      <c r="AF42" s="2" t="s">
        <v>336</v>
      </c>
      <c r="AG42" s="5" t="s">
        <v>459</v>
      </c>
      <c r="AH42" s="5" t="s">
        <v>408</v>
      </c>
      <c r="AI42" s="6" t="s">
        <v>335</v>
      </c>
      <c r="AJ42" s="5" t="s">
        <v>14</v>
      </c>
      <c r="AK42" s="5" t="s">
        <v>18</v>
      </c>
      <c r="AL42" s="5">
        <v>1</v>
      </c>
      <c r="AM42" s="5">
        <v>1</v>
      </c>
      <c r="AN42" s="5">
        <v>1</v>
      </c>
      <c r="AO42" s="140">
        <f t="shared" si="0"/>
        <v>4</v>
      </c>
      <c r="AP42" s="52" t="s">
        <v>460</v>
      </c>
      <c r="AQ42" s="5"/>
      <c r="AR42" s="88">
        <v>100</v>
      </c>
      <c r="AS42" s="26" t="s">
        <v>13</v>
      </c>
      <c r="AT42" s="26" t="s">
        <v>13</v>
      </c>
      <c r="AU42" s="26" t="s">
        <v>13</v>
      </c>
      <c r="AV42" s="5" t="s">
        <v>14</v>
      </c>
      <c r="AW42" s="13" t="s">
        <v>13</v>
      </c>
      <c r="AX42" s="2"/>
      <c r="AY42" s="2"/>
      <c r="AZ42" s="2"/>
      <c r="BA42" s="2"/>
      <c r="BB42" s="2"/>
      <c r="BC42" s="8"/>
      <c r="BD42" s="9"/>
      <c r="BE42" s="8"/>
    </row>
    <row r="43" spans="1:57" s="1" customFormat="1" ht="24.5" customHeight="1" x14ac:dyDescent="0.35">
      <c r="A43" s="30" t="s">
        <v>87</v>
      </c>
      <c r="B43" s="32">
        <v>45246</v>
      </c>
      <c r="C43" s="29">
        <v>0.46666666666666662</v>
      </c>
      <c r="D43" s="23" t="s">
        <v>88</v>
      </c>
      <c r="E43" s="2" t="s">
        <v>266</v>
      </c>
      <c r="F43" s="2">
        <v>3102368553</v>
      </c>
      <c r="G43" s="14" t="s">
        <v>340</v>
      </c>
      <c r="H43" s="136">
        <v>108190069</v>
      </c>
      <c r="I43" s="136" t="s">
        <v>449</v>
      </c>
      <c r="J43" s="136" t="s">
        <v>451</v>
      </c>
      <c r="K43" s="136" t="s">
        <v>449</v>
      </c>
      <c r="L43" s="137" t="s">
        <v>341</v>
      </c>
      <c r="M43" s="55" t="s">
        <v>342</v>
      </c>
      <c r="N43" s="138" t="s">
        <v>343</v>
      </c>
      <c r="O43" s="5" t="s">
        <v>449</v>
      </c>
      <c r="P43" s="5" t="s">
        <v>449</v>
      </c>
      <c r="Q43" s="5" t="s">
        <v>18</v>
      </c>
      <c r="R43" s="5" t="s">
        <v>449</v>
      </c>
      <c r="S43" s="5" t="s">
        <v>13</v>
      </c>
      <c r="T43" s="5" t="s">
        <v>449</v>
      </c>
      <c r="U43" s="5" t="s">
        <v>252</v>
      </c>
      <c r="V43" s="5" t="s">
        <v>252</v>
      </c>
      <c r="W43" s="5" t="s">
        <v>344</v>
      </c>
      <c r="X43" s="5" t="s">
        <v>345</v>
      </c>
      <c r="Y43" s="5" t="s">
        <v>178</v>
      </c>
      <c r="Z43" s="165" t="s">
        <v>461</v>
      </c>
      <c r="AA43" s="5">
        <v>0</v>
      </c>
      <c r="AB43" s="5">
        <v>0</v>
      </c>
      <c r="AC43" s="5">
        <v>1</v>
      </c>
      <c r="AD43" s="2" t="s">
        <v>89</v>
      </c>
      <c r="AE43" s="2">
        <v>108190069</v>
      </c>
      <c r="AF43" s="2" t="s">
        <v>411</v>
      </c>
      <c r="AG43" s="5" t="s">
        <v>462</v>
      </c>
      <c r="AH43" s="5" t="s">
        <v>412</v>
      </c>
      <c r="AI43" s="6" t="s">
        <v>413</v>
      </c>
      <c r="AJ43" s="5" t="s">
        <v>14</v>
      </c>
      <c r="AK43" s="5" t="s">
        <v>15</v>
      </c>
      <c r="AL43" s="5">
        <v>1</v>
      </c>
      <c r="AM43" s="5">
        <v>1</v>
      </c>
      <c r="AN43" s="5">
        <v>1</v>
      </c>
      <c r="AO43" s="140">
        <f t="shared" si="0"/>
        <v>4</v>
      </c>
      <c r="AP43" s="52" t="s">
        <v>463</v>
      </c>
      <c r="AQ43" s="5"/>
      <c r="AR43" s="88">
        <v>92.5</v>
      </c>
      <c r="AS43" s="26" t="s">
        <v>13</v>
      </c>
      <c r="AT43" s="26" t="s">
        <v>13</v>
      </c>
      <c r="AU43" s="26" t="s">
        <v>13</v>
      </c>
      <c r="AV43" s="5" t="s">
        <v>14</v>
      </c>
      <c r="AW43" s="13" t="s">
        <v>13</v>
      </c>
      <c r="AX43" s="2"/>
      <c r="AY43" s="5"/>
      <c r="AZ43" s="2"/>
      <c r="BA43" s="2"/>
      <c r="BB43" s="2"/>
      <c r="BC43" s="8"/>
      <c r="BD43" s="10"/>
      <c r="BE43" s="8"/>
    </row>
    <row r="44" spans="1:57" s="1" customFormat="1" ht="24.5" customHeight="1" x14ac:dyDescent="0.35">
      <c r="A44" s="30" t="s">
        <v>87</v>
      </c>
      <c r="B44" s="32">
        <v>45246</v>
      </c>
      <c r="C44" s="29">
        <v>0.46666666666666662</v>
      </c>
      <c r="D44" s="23" t="s">
        <v>88</v>
      </c>
      <c r="E44" s="2" t="s">
        <v>266</v>
      </c>
      <c r="F44" s="2">
        <v>3102368553</v>
      </c>
      <c r="G44" s="14" t="s">
        <v>340</v>
      </c>
      <c r="H44" s="136">
        <v>108190069</v>
      </c>
      <c r="I44" s="136" t="s">
        <v>449</v>
      </c>
      <c r="J44" s="136" t="s">
        <v>451</v>
      </c>
      <c r="K44" s="136" t="s">
        <v>449</v>
      </c>
      <c r="L44" s="137" t="s">
        <v>341</v>
      </c>
      <c r="M44" s="55" t="s">
        <v>342</v>
      </c>
      <c r="N44" s="138" t="s">
        <v>343</v>
      </c>
      <c r="O44" s="5" t="s">
        <v>449</v>
      </c>
      <c r="P44" s="5" t="s">
        <v>449</v>
      </c>
      <c r="Q44" s="5" t="s">
        <v>18</v>
      </c>
      <c r="R44" s="5" t="s">
        <v>449</v>
      </c>
      <c r="S44" s="5" t="s">
        <v>13</v>
      </c>
      <c r="T44" s="5" t="s">
        <v>449</v>
      </c>
      <c r="U44" s="5" t="s">
        <v>252</v>
      </c>
      <c r="V44" s="5" t="s">
        <v>252</v>
      </c>
      <c r="W44" s="5" t="s">
        <v>344</v>
      </c>
      <c r="X44" s="5" t="s">
        <v>345</v>
      </c>
      <c r="Y44" s="5" t="s">
        <v>178</v>
      </c>
      <c r="Z44" s="165" t="s">
        <v>461</v>
      </c>
      <c r="AA44" s="5">
        <v>0</v>
      </c>
      <c r="AB44" s="5">
        <v>0</v>
      </c>
      <c r="AC44" s="5">
        <v>1</v>
      </c>
      <c r="AD44" s="2" t="s">
        <v>90</v>
      </c>
      <c r="AE44" s="2">
        <v>301470098</v>
      </c>
      <c r="AF44" s="2" t="s">
        <v>409</v>
      </c>
      <c r="AG44" s="5" t="s">
        <v>464</v>
      </c>
      <c r="AH44" s="5" t="s">
        <v>465</v>
      </c>
      <c r="AI44" s="6" t="s">
        <v>410</v>
      </c>
      <c r="AJ44" s="5" t="s">
        <v>14</v>
      </c>
      <c r="AK44" s="5" t="s">
        <v>15</v>
      </c>
      <c r="AL44" s="5">
        <v>1</v>
      </c>
      <c r="AM44" s="5">
        <v>1</v>
      </c>
      <c r="AN44" s="5">
        <v>1</v>
      </c>
      <c r="AO44" s="140">
        <f t="shared" si="0"/>
        <v>4</v>
      </c>
      <c r="AP44" s="52" t="s">
        <v>463</v>
      </c>
      <c r="AQ44" s="5"/>
      <c r="AR44" s="88">
        <v>92.5</v>
      </c>
      <c r="AS44" s="26" t="s">
        <v>13</v>
      </c>
      <c r="AT44" s="26" t="s">
        <v>13</v>
      </c>
      <c r="AU44" s="26" t="s">
        <v>13</v>
      </c>
      <c r="AV44" s="5" t="s">
        <v>14</v>
      </c>
      <c r="AW44" s="13" t="s">
        <v>13</v>
      </c>
      <c r="AX44" s="2"/>
      <c r="AY44" s="5"/>
      <c r="AZ44" s="2"/>
      <c r="BA44" s="2"/>
      <c r="BB44" s="2"/>
      <c r="BC44" s="8"/>
      <c r="BD44" s="10"/>
      <c r="BE44" s="8"/>
    </row>
    <row r="45" spans="1:57" s="1" customFormat="1" ht="24.5" customHeight="1" x14ac:dyDescent="0.35">
      <c r="A45" s="30" t="s">
        <v>91</v>
      </c>
      <c r="B45" s="32">
        <v>45246</v>
      </c>
      <c r="C45" s="29">
        <v>0.47361111111111115</v>
      </c>
      <c r="D45" s="23" t="s">
        <v>92</v>
      </c>
      <c r="E45" s="2" t="s">
        <v>161</v>
      </c>
      <c r="F45" s="2">
        <v>110000156</v>
      </c>
      <c r="G45" s="14" t="s">
        <v>346</v>
      </c>
      <c r="H45" s="136" t="s">
        <v>347</v>
      </c>
      <c r="I45" s="136" t="s">
        <v>449</v>
      </c>
      <c r="J45" s="136" t="s">
        <v>449</v>
      </c>
      <c r="K45" s="136" t="s">
        <v>449</v>
      </c>
      <c r="L45" s="137" t="s">
        <v>348</v>
      </c>
      <c r="M45" s="55" t="s">
        <v>349</v>
      </c>
      <c r="N45" s="138" t="s">
        <v>350</v>
      </c>
      <c r="O45" s="5" t="s">
        <v>449</v>
      </c>
      <c r="P45" s="5" t="s">
        <v>13</v>
      </c>
      <c r="Q45" s="5" t="s">
        <v>18</v>
      </c>
      <c r="R45" s="5" t="s">
        <v>13</v>
      </c>
      <c r="S45" s="5" t="s">
        <v>13</v>
      </c>
      <c r="T45" s="5" t="s">
        <v>449</v>
      </c>
      <c r="U45" s="5" t="s">
        <v>252</v>
      </c>
      <c r="V45" s="5" t="s">
        <v>252</v>
      </c>
      <c r="W45" s="5" t="s">
        <v>252</v>
      </c>
      <c r="X45" s="5" t="s">
        <v>351</v>
      </c>
      <c r="Y45" s="5" t="s">
        <v>178</v>
      </c>
      <c r="Z45" s="166" t="s">
        <v>13</v>
      </c>
      <c r="AA45" s="5">
        <v>0</v>
      </c>
      <c r="AB45" s="5">
        <v>0</v>
      </c>
      <c r="AC45" s="5">
        <v>1</v>
      </c>
      <c r="AD45" s="2" t="s">
        <v>92</v>
      </c>
      <c r="AE45" s="2">
        <v>110000156</v>
      </c>
      <c r="AF45" s="2" t="s">
        <v>414</v>
      </c>
      <c r="AG45" s="5" t="s">
        <v>474</v>
      </c>
      <c r="AH45" s="5" t="s">
        <v>415</v>
      </c>
      <c r="AI45" s="6" t="s">
        <v>349</v>
      </c>
      <c r="AJ45" s="5" t="s">
        <v>14</v>
      </c>
      <c r="AK45" s="5" t="s">
        <v>15</v>
      </c>
      <c r="AL45" s="5">
        <v>1</v>
      </c>
      <c r="AM45" s="5">
        <v>1</v>
      </c>
      <c r="AN45" s="5">
        <v>1</v>
      </c>
      <c r="AO45" s="140">
        <f t="shared" si="0"/>
        <v>4</v>
      </c>
      <c r="AP45" s="4" t="s">
        <v>475</v>
      </c>
      <c r="AQ45" s="85" t="s">
        <v>441</v>
      </c>
      <c r="AR45" s="88">
        <v>69</v>
      </c>
      <c r="AS45" s="26" t="s">
        <v>13</v>
      </c>
      <c r="AT45" s="26" t="s">
        <v>13</v>
      </c>
      <c r="AU45" s="26" t="s">
        <v>13</v>
      </c>
      <c r="AV45" s="5" t="s">
        <v>444</v>
      </c>
      <c r="AW45" s="13" t="s">
        <v>446</v>
      </c>
      <c r="AX45" s="2"/>
      <c r="AY45" s="2"/>
      <c r="AZ45" s="2"/>
      <c r="BA45" s="2"/>
      <c r="BB45" s="2"/>
      <c r="BC45" s="8"/>
      <c r="BD45" s="10"/>
      <c r="BE45" s="8"/>
    </row>
    <row r="46" spans="1:57" s="1" customFormat="1" ht="24.5" customHeight="1" x14ac:dyDescent="0.35">
      <c r="A46" s="59" t="s">
        <v>93</v>
      </c>
      <c r="B46" s="60">
        <v>45246</v>
      </c>
      <c r="C46" s="61">
        <v>0.4909722222222222</v>
      </c>
      <c r="D46" s="23" t="s">
        <v>94</v>
      </c>
      <c r="E46" s="2" t="s">
        <v>161</v>
      </c>
      <c r="F46" s="2">
        <v>501970537</v>
      </c>
      <c r="G46" s="189" t="s">
        <v>352</v>
      </c>
      <c r="H46" s="149" t="s">
        <v>353</v>
      </c>
      <c r="I46" s="149" t="s">
        <v>449</v>
      </c>
      <c r="J46" s="149" t="s">
        <v>449</v>
      </c>
      <c r="K46" s="136" t="s">
        <v>449</v>
      </c>
      <c r="L46" s="190" t="s">
        <v>354</v>
      </c>
      <c r="M46" s="192" t="s">
        <v>355</v>
      </c>
      <c r="N46" s="150">
        <v>86565959</v>
      </c>
      <c r="O46" s="26" t="s">
        <v>449</v>
      </c>
      <c r="P46" s="26" t="s">
        <v>13</v>
      </c>
      <c r="Q46" s="5" t="s">
        <v>18</v>
      </c>
      <c r="R46" s="26" t="s">
        <v>13</v>
      </c>
      <c r="S46" s="5" t="s">
        <v>13</v>
      </c>
      <c r="T46" s="5" t="s">
        <v>449</v>
      </c>
      <c r="U46" s="5" t="s">
        <v>252</v>
      </c>
      <c r="V46" s="5" t="s">
        <v>252</v>
      </c>
      <c r="W46" s="5" t="s">
        <v>252</v>
      </c>
      <c r="X46" s="26" t="s">
        <v>356</v>
      </c>
      <c r="Y46" s="26" t="s">
        <v>233</v>
      </c>
      <c r="Z46" s="194" t="s">
        <v>13</v>
      </c>
      <c r="AA46" s="26">
        <v>1</v>
      </c>
      <c r="AB46" s="26">
        <v>1</v>
      </c>
      <c r="AC46" s="26">
        <v>1</v>
      </c>
      <c r="AD46" s="24" t="s">
        <v>94</v>
      </c>
      <c r="AE46" s="24">
        <v>501970537</v>
      </c>
      <c r="AF46" s="24">
        <v>86565959</v>
      </c>
      <c r="AG46" s="26" t="s">
        <v>416</v>
      </c>
      <c r="AH46" s="26" t="s">
        <v>417</v>
      </c>
      <c r="AI46" s="25" t="s">
        <v>418</v>
      </c>
      <c r="AJ46" s="26" t="s">
        <v>14</v>
      </c>
      <c r="AK46" s="26" t="s">
        <v>15</v>
      </c>
      <c r="AL46" s="26">
        <v>1</v>
      </c>
      <c r="AM46" s="26">
        <v>1</v>
      </c>
      <c r="AN46" s="26">
        <v>1</v>
      </c>
      <c r="AO46" s="140">
        <f t="shared" si="0"/>
        <v>6</v>
      </c>
      <c r="AP46" s="152" t="s">
        <v>13</v>
      </c>
      <c r="AQ46" s="151"/>
      <c r="AR46" s="88">
        <v>100</v>
      </c>
      <c r="AS46" s="26" t="s">
        <v>13</v>
      </c>
      <c r="AT46" s="26" t="s">
        <v>13</v>
      </c>
      <c r="AU46" s="26" t="s">
        <v>13</v>
      </c>
      <c r="AV46" s="26" t="s">
        <v>14</v>
      </c>
      <c r="AW46" s="13" t="s">
        <v>13</v>
      </c>
      <c r="AX46" s="24"/>
      <c r="AY46" s="24"/>
      <c r="AZ46" s="24"/>
      <c r="BA46" s="24"/>
      <c r="BB46" s="24"/>
      <c r="BC46" s="27"/>
      <c r="BD46" s="191"/>
      <c r="BE46" s="27"/>
    </row>
  </sheetData>
  <mergeCells count="10">
    <mergeCell ref="A1:D4"/>
    <mergeCell ref="E1:G1"/>
    <mergeCell ref="E2:G2"/>
    <mergeCell ref="E3:G3"/>
    <mergeCell ref="E4:F4"/>
    <mergeCell ref="F9:AC9"/>
    <mergeCell ref="G10:T10"/>
    <mergeCell ref="A10:F10"/>
    <mergeCell ref="B7:L8"/>
    <mergeCell ref="D5:Q6"/>
  </mergeCells>
  <phoneticPr fontId="8" type="noConversion"/>
  <conditionalFormatting sqref="A11:A46">
    <cfRule type="duplicateValues" dxfId="62" priority="16"/>
  </conditionalFormatting>
  <conditionalFormatting sqref="A47:A1048576 A1:A9">
    <cfRule type="duplicateValues" dxfId="61" priority="59"/>
  </conditionalFormatting>
  <conditionalFormatting sqref="A11:Z13 A14:Y14 A15:Z25 A26:Y26 A27:Z30 A31:Y31 A32:Z46">
    <cfRule type="containsText" dxfId="60" priority="7" operator="containsText" text="NO CUMPLE">
      <formula>NOT(ISERROR(SEARCH("NO CUMPLE",A11)))</formula>
    </cfRule>
  </conditionalFormatting>
  <conditionalFormatting sqref="D11:D46">
    <cfRule type="duplicateValues" dxfId="59" priority="8"/>
  </conditionalFormatting>
  <conditionalFormatting sqref="D12">
    <cfRule type="cellIs" dxfId="58" priority="15" operator="equal">
      <formula>0</formula>
    </cfRule>
  </conditionalFormatting>
  <conditionalFormatting sqref="D14:D15">
    <cfRule type="cellIs" dxfId="57" priority="14" operator="equal">
      <formula>0</formula>
    </cfRule>
  </conditionalFormatting>
  <conditionalFormatting sqref="D19">
    <cfRule type="cellIs" dxfId="56" priority="13" operator="equal">
      <formula>0</formula>
    </cfRule>
  </conditionalFormatting>
  <conditionalFormatting sqref="D21:D23">
    <cfRule type="cellIs" dxfId="55" priority="12" operator="equal">
      <formula>0</formula>
    </cfRule>
  </conditionalFormatting>
  <conditionalFormatting sqref="D25:D32">
    <cfRule type="cellIs" dxfId="54" priority="11" operator="equal">
      <formula>0</formula>
    </cfRule>
  </conditionalFormatting>
  <conditionalFormatting sqref="D36:D42">
    <cfRule type="cellIs" dxfId="53" priority="10" operator="equal">
      <formula>0</formula>
    </cfRule>
  </conditionalFormatting>
  <conditionalFormatting sqref="D45:D46">
    <cfRule type="cellIs" dxfId="52" priority="9" operator="equal">
      <formula>0</formula>
    </cfRule>
  </conditionalFormatting>
  <conditionalFormatting sqref="D47:D1048576 D1:D8">
    <cfRule type="duplicateValues" dxfId="51" priority="35"/>
  </conditionalFormatting>
  <conditionalFormatting sqref="U11:W46">
    <cfRule type="containsText" dxfId="50" priority="6" operator="containsText" text="MOROSO">
      <formula>NOT(ISERROR(SEARCH("MOROSO",U11)))</formula>
    </cfRule>
  </conditionalFormatting>
  <conditionalFormatting sqref="Z14">
    <cfRule type="containsText" dxfId="49" priority="5" operator="containsText" text="NO CUMPLE">
      <formula>NOT(ISERROR(SEARCH("NO CUMPLE",Z14)))</formula>
    </cfRule>
  </conditionalFormatting>
  <conditionalFormatting sqref="Z26">
    <cfRule type="containsText" dxfId="48" priority="4" operator="containsText" text="NO CUMPLE">
      <formula>NOT(ISERROR(SEARCH("NO CUMPLE",Z26)))</formula>
    </cfRule>
  </conditionalFormatting>
  <conditionalFormatting sqref="Z31">
    <cfRule type="containsText" dxfId="47" priority="3" operator="containsText" text="NO CUMPLE">
      <formula>NOT(ISERROR(SEARCH("NO CUMPLE",Z31)))</formula>
    </cfRule>
  </conditionalFormatting>
  <conditionalFormatting sqref="AA11:BE11 AQ12:AR12 AV12:BA13 AD12:AK17 BC12:BE23 AO12:AO46 AR13 AV14 AX14:BA14 AQ14:AR23 AV15:BA15 AV16 AX16:BA16 AV17:BA20 AE18:AK18 AD19:AF21 AH19:AK21 AV21 AX21:BA21 AD22:AK23 AV22:BA23 AV24:BE26 AV27:AV28 AX27:BE28 AV29:BE35 AV36:AV37 AX36:BE37 AV38:BE38 AV39 AX39:BE39 AV40:BE44 AV45:AV46 AX45:BE46">
    <cfRule type="containsText" dxfId="46" priority="33" operator="containsText" text="NO CUMPLE">
      <formula>NOT(ISERROR(SEARCH("NO CUMPLE",AA11)))</formula>
    </cfRule>
  </conditionalFormatting>
  <conditionalFormatting sqref="AD18">
    <cfRule type="containsText" dxfId="45" priority="1" operator="containsText" text="NO CUMPLE">
      <formula>NOT(ISERROR(SEARCH("NO CUMPLE",AD18)))</formula>
    </cfRule>
    <cfRule type="duplicateValues" dxfId="44" priority="2"/>
  </conditionalFormatting>
  <conditionalFormatting sqref="AP14">
    <cfRule type="containsText" dxfId="43" priority="31" operator="containsText" text="NO CUMPLE">
      <formula>NOT(ISERROR(SEARCH("NO CUMPLE",AP14)))</formula>
    </cfRule>
  </conditionalFormatting>
  <conditionalFormatting sqref="AP16:AP22">
    <cfRule type="containsText" dxfId="42" priority="20" operator="containsText" text="NO CUMPLE">
      <formula>NOT(ISERROR(SEARCH("NO CUMPLE",AP16)))</formula>
    </cfRule>
  </conditionalFormatting>
  <conditionalFormatting sqref="AP36:AP37">
    <cfRule type="containsText" dxfId="41" priority="28" operator="containsText" text="NO CUMPLE">
      <formula>NOT(ISERROR(SEARCH("NO CUMPLE",AP36)))</formula>
    </cfRule>
  </conditionalFormatting>
  <conditionalFormatting sqref="AP13:AQ13">
    <cfRule type="containsText" dxfId="40" priority="27" operator="containsText" text="NO CUMPLE">
      <formula>NOT(ISERROR(SEARCH("NO CUMPLE",AP13)))</formula>
    </cfRule>
  </conditionalFormatting>
  <conditionalFormatting sqref="AQ30">
    <cfRule type="containsText" dxfId="39" priority="19" operator="containsText" text="NO CUMPLE">
      <formula>NOT(ISERROR(SEARCH("NO CUMPLE",AQ30)))</formula>
    </cfRule>
  </conditionalFormatting>
  <conditionalFormatting sqref="AQ45">
    <cfRule type="containsText" dxfId="38" priority="18" operator="containsText" text="NO CUMPLE">
      <formula>NOT(ISERROR(SEARCH("NO CUMPLE",AQ45)))</formula>
    </cfRule>
  </conditionalFormatting>
  <conditionalFormatting sqref="AS12:AS45 AT12:AU46 AP24:AR29 AA24:AN46 AP30 AR30 AP31:AR35 AQ36:AR37 AP38:AR44 AP45 AR45 AP46:AS46">
    <cfRule type="containsText" dxfId="37" priority="30" operator="containsText" text="NO CUMPLE">
      <formula>NOT(ISERROR(SEARCH("NO CUMPLE",AA12)))</formula>
    </cfRule>
  </conditionalFormatting>
  <conditionalFormatting sqref="AW46">
    <cfRule type="containsText" dxfId="36" priority="17" operator="containsText" text="NO CUMPLE">
      <formula>NOT(ISERROR(SEARCH("NO CUMPLE",AW46)))</formula>
    </cfRule>
  </conditionalFormatting>
  <hyperlinks>
    <hyperlink ref="AI12" r:id="rId1" xr:uid="{C5FE04FB-4960-43C9-A85D-A237D1F6C827}"/>
    <hyperlink ref="AI13" r:id="rId2" xr:uid="{F0130415-3D24-4CFA-A29D-006C31ADC9B6}"/>
    <hyperlink ref="AI14" r:id="rId3" xr:uid="{FA61F126-ADA1-48BC-A303-DB61F7EE4205}"/>
    <hyperlink ref="AI16" r:id="rId4" xr:uid="{D10CB984-C86B-4672-9162-559918930ED3}"/>
    <hyperlink ref="AI17" r:id="rId5" xr:uid="{D5E7B330-7144-40A3-A5C8-6DED608DD426}"/>
    <hyperlink ref="AI18" r:id="rId6" xr:uid="{398249EA-1225-40DD-BE97-14F7167521EC}"/>
    <hyperlink ref="AI19" r:id="rId7" xr:uid="{C03C975E-0550-4CE0-BB8B-420A7F4AE57E}"/>
    <hyperlink ref="AI20" r:id="rId8" xr:uid="{3C720135-06D8-4372-8BAD-FF70E0ECE836}"/>
    <hyperlink ref="M26" r:id="rId9" xr:uid="{C4BCDEDA-FA41-4ACD-83B2-F4CCD0E7809B}"/>
  </hyperlinks>
  <pageMargins left="0.7" right="0.7" top="0.75" bottom="0.75" header="0.3" footer="0.3"/>
  <pageSetup orientation="portrait" r:id="rId10"/>
  <drawing r:id="rId11"/>
  <tableParts count="1">
    <tablePart r:id="rId1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3"/>
  <sheetViews>
    <sheetView showGridLines="0" topLeftCell="A7" zoomScale="50" zoomScaleNormal="50" workbookViewId="0">
      <selection activeCell="B25" sqref="B25:O25"/>
    </sheetView>
  </sheetViews>
  <sheetFormatPr baseColWidth="10" defaultColWidth="11.453125" defaultRowHeight="14.5" x14ac:dyDescent="0.35"/>
  <cols>
    <col min="1" max="1" width="9.36328125" bestFit="1" customWidth="1"/>
    <col min="2" max="2" width="63" customWidth="1"/>
    <col min="3" max="3" width="14.6328125" customWidth="1"/>
    <col min="4" max="5" width="9.453125" customWidth="1"/>
    <col min="6" max="6" width="18.54296875" customWidth="1"/>
    <col min="7" max="7" width="22.453125" customWidth="1"/>
    <col min="8" max="8" width="10.36328125" bestFit="1" customWidth="1"/>
    <col min="9" max="9" width="34.36328125" customWidth="1"/>
    <col min="10" max="10" width="10.36328125" bestFit="1" customWidth="1"/>
    <col min="11" max="11" width="9.453125" bestFit="1" customWidth="1"/>
    <col min="12" max="12" width="10.36328125" bestFit="1" customWidth="1"/>
    <col min="13" max="13" width="12.6328125" bestFit="1" customWidth="1"/>
    <col min="14" max="14" width="14.453125" customWidth="1"/>
  </cols>
  <sheetData>
    <row r="1" spans="1:15" s="3" customFormat="1" ht="35.4" customHeight="1" x14ac:dyDescent="0.35">
      <c r="A1" s="220" t="s">
        <v>357</v>
      </c>
      <c r="B1" s="220"/>
      <c r="C1" s="220"/>
      <c r="D1" s="220"/>
      <c r="E1" s="220"/>
      <c r="F1" s="220"/>
      <c r="G1" s="220"/>
      <c r="H1" s="220"/>
      <c r="I1" s="220"/>
      <c r="J1" s="220"/>
      <c r="K1" s="220"/>
      <c r="L1" s="220"/>
      <c r="M1" s="220"/>
      <c r="N1" s="220"/>
      <c r="O1" s="220"/>
    </row>
    <row r="2" spans="1:15" s="3" customFormat="1" ht="78.5" thickBot="1" x14ac:dyDescent="0.4">
      <c r="A2" s="79" t="s">
        <v>358</v>
      </c>
      <c r="B2" s="79" t="s">
        <v>359</v>
      </c>
      <c r="C2" s="79" t="s">
        <v>101</v>
      </c>
      <c r="D2" s="79" t="s">
        <v>360</v>
      </c>
      <c r="E2" s="79" t="s">
        <v>361</v>
      </c>
      <c r="F2" s="79" t="s">
        <v>427</v>
      </c>
      <c r="G2" s="79" t="s">
        <v>428</v>
      </c>
      <c r="H2" s="79" t="s">
        <v>363</v>
      </c>
      <c r="I2" s="79" t="s">
        <v>364</v>
      </c>
      <c r="J2" s="79" t="s">
        <v>365</v>
      </c>
      <c r="K2" s="79" t="s">
        <v>364</v>
      </c>
      <c r="L2" s="79" t="s">
        <v>366</v>
      </c>
      <c r="M2" s="79" t="s">
        <v>364</v>
      </c>
      <c r="N2" s="79" t="s">
        <v>367</v>
      </c>
      <c r="O2" s="79" t="s">
        <v>368</v>
      </c>
    </row>
    <row r="3" spans="1:15" s="3" customFormat="1" ht="15" customHeight="1" thickBot="1" x14ac:dyDescent="0.4">
      <c r="A3" s="221" t="s">
        <v>369</v>
      </c>
      <c r="B3" s="222"/>
      <c r="C3" s="222"/>
      <c r="D3" s="222"/>
      <c r="E3" s="222"/>
      <c r="F3" s="222"/>
      <c r="G3" s="222"/>
      <c r="H3" s="222"/>
      <c r="I3" s="222"/>
      <c r="J3" s="222"/>
      <c r="K3" s="222"/>
      <c r="L3" s="222"/>
      <c r="M3" s="222"/>
      <c r="N3" s="222"/>
      <c r="O3" s="223"/>
    </row>
    <row r="4" spans="1:15" x14ac:dyDescent="0.35">
      <c r="A4" s="83" t="s">
        <v>11</v>
      </c>
      <c r="B4" s="84" t="s">
        <v>12</v>
      </c>
      <c r="C4" s="85">
        <v>111190144</v>
      </c>
      <c r="D4" s="85" t="s">
        <v>14</v>
      </c>
      <c r="E4" s="85" t="s">
        <v>15</v>
      </c>
      <c r="F4" s="86">
        <f>82+125+2</f>
        <v>209</v>
      </c>
      <c r="G4" s="85">
        <v>175</v>
      </c>
      <c r="H4" s="85">
        <v>1801</v>
      </c>
      <c r="I4" s="85">
        <v>70</v>
      </c>
      <c r="J4" s="85">
        <v>20817</v>
      </c>
      <c r="K4" s="85">
        <v>15</v>
      </c>
      <c r="L4" s="87" t="s">
        <v>429</v>
      </c>
      <c r="M4" s="85">
        <v>0</v>
      </c>
      <c r="N4" s="88">
        <f>I4+K4+M4</f>
        <v>85</v>
      </c>
      <c r="O4" s="85"/>
    </row>
    <row r="5" spans="1:15" x14ac:dyDescent="0.35">
      <c r="A5" s="89" t="s">
        <v>16</v>
      </c>
      <c r="B5" s="90" t="s">
        <v>17</v>
      </c>
      <c r="C5" s="81">
        <v>107750682</v>
      </c>
      <c r="D5" s="81" t="s">
        <v>14</v>
      </c>
      <c r="E5" s="91" t="s">
        <v>18</v>
      </c>
      <c r="F5" s="92">
        <f>217+189+0</f>
        <v>406</v>
      </c>
      <c r="G5" s="81">
        <v>546</v>
      </c>
      <c r="H5" s="81"/>
      <c r="I5" s="81">
        <v>70</v>
      </c>
      <c r="J5" s="93" t="s">
        <v>429</v>
      </c>
      <c r="K5" s="81"/>
      <c r="L5" s="81">
        <v>25</v>
      </c>
      <c r="M5" s="81">
        <v>15</v>
      </c>
      <c r="N5" s="88">
        <f t="shared" ref="N5:N35" si="0">I5+K5+M5</f>
        <v>85</v>
      </c>
      <c r="O5" s="81"/>
    </row>
    <row r="6" spans="1:15" x14ac:dyDescent="0.35">
      <c r="A6" s="89" t="s">
        <v>19</v>
      </c>
      <c r="B6" s="90" t="s">
        <v>20</v>
      </c>
      <c r="C6" s="81">
        <v>109690469</v>
      </c>
      <c r="D6" s="81" t="s">
        <v>14</v>
      </c>
      <c r="E6" s="91" t="s">
        <v>18</v>
      </c>
      <c r="F6" s="92">
        <f>0+82+2</f>
        <v>84</v>
      </c>
      <c r="G6" s="81">
        <v>190</v>
      </c>
      <c r="H6" s="81"/>
      <c r="I6" s="81">
        <v>70</v>
      </c>
      <c r="J6" s="81">
        <v>10000</v>
      </c>
      <c r="K6" s="81">
        <v>15</v>
      </c>
      <c r="L6" s="87" t="s">
        <v>429</v>
      </c>
      <c r="M6" s="81">
        <v>0</v>
      </c>
      <c r="N6" s="88">
        <f t="shared" si="0"/>
        <v>85</v>
      </c>
      <c r="O6" s="81"/>
    </row>
    <row r="7" spans="1:15" x14ac:dyDescent="0.35">
      <c r="A7" s="89" t="s">
        <v>21</v>
      </c>
      <c r="B7" s="90" t="s">
        <v>173</v>
      </c>
      <c r="C7" s="81">
        <v>203340566</v>
      </c>
      <c r="D7" s="81" t="s">
        <v>14</v>
      </c>
      <c r="E7" s="81" t="s">
        <v>15</v>
      </c>
      <c r="F7" s="92">
        <f>144+203+4</f>
        <v>351</v>
      </c>
      <c r="G7" s="81">
        <v>475</v>
      </c>
      <c r="H7" s="81"/>
      <c r="I7" s="81">
        <v>70</v>
      </c>
      <c r="J7" s="81">
        <v>22884</v>
      </c>
      <c r="K7" s="81">
        <v>15</v>
      </c>
      <c r="L7" s="81">
        <v>13</v>
      </c>
      <c r="M7" s="81">
        <v>15</v>
      </c>
      <c r="N7" s="88">
        <f t="shared" si="0"/>
        <v>100</v>
      </c>
      <c r="O7" s="81"/>
    </row>
    <row r="8" spans="1:15" x14ac:dyDescent="0.35">
      <c r="A8" s="89" t="s">
        <v>23</v>
      </c>
      <c r="B8" s="90" t="s">
        <v>24</v>
      </c>
      <c r="C8" s="81">
        <v>204800509</v>
      </c>
      <c r="D8" s="81" t="s">
        <v>14</v>
      </c>
      <c r="E8" s="81" t="s">
        <v>15</v>
      </c>
      <c r="F8" s="92">
        <f>0+84+2</f>
        <v>86</v>
      </c>
      <c r="G8" s="81">
        <v>80</v>
      </c>
      <c r="H8" s="81"/>
      <c r="I8" s="81">
        <v>70</v>
      </c>
      <c r="J8" s="81">
        <v>5255</v>
      </c>
      <c r="K8" s="81">
        <v>15</v>
      </c>
      <c r="L8" s="93" t="s">
        <v>429</v>
      </c>
      <c r="M8" s="81">
        <v>0</v>
      </c>
      <c r="N8" s="88">
        <f t="shared" si="0"/>
        <v>85</v>
      </c>
      <c r="O8" s="81"/>
    </row>
    <row r="9" spans="1:15" x14ac:dyDescent="0.35">
      <c r="A9" s="89" t="s">
        <v>28</v>
      </c>
      <c r="B9" s="90" t="s">
        <v>29</v>
      </c>
      <c r="C9" s="81">
        <v>106930694</v>
      </c>
      <c r="D9" s="81" t="s">
        <v>14</v>
      </c>
      <c r="E9" s="81" t="s">
        <v>15</v>
      </c>
      <c r="F9" s="92">
        <f>4+144+2</f>
        <v>150</v>
      </c>
      <c r="G9" s="81">
        <v>376</v>
      </c>
      <c r="H9" s="81"/>
      <c r="I9" s="81">
        <v>70</v>
      </c>
      <c r="J9" s="81">
        <v>5472.31</v>
      </c>
      <c r="K9" s="81">
        <v>15</v>
      </c>
      <c r="L9" s="81">
        <v>18</v>
      </c>
      <c r="M9" s="81">
        <v>15</v>
      </c>
      <c r="N9" s="88">
        <f t="shared" si="0"/>
        <v>100</v>
      </c>
      <c r="O9" s="81"/>
    </row>
    <row r="10" spans="1:15" x14ac:dyDescent="0.35">
      <c r="A10" s="89" t="s">
        <v>30</v>
      </c>
      <c r="B10" s="90" t="s">
        <v>31</v>
      </c>
      <c r="C10" s="81">
        <v>105690006</v>
      </c>
      <c r="D10" s="81" t="s">
        <v>14</v>
      </c>
      <c r="E10" s="81" t="s">
        <v>15</v>
      </c>
      <c r="F10" s="92">
        <f>137+312+1</f>
        <v>450</v>
      </c>
      <c r="G10" s="81">
        <v>445</v>
      </c>
      <c r="H10" s="81"/>
      <c r="I10" s="81">
        <v>70</v>
      </c>
      <c r="J10" s="81">
        <v>63000</v>
      </c>
      <c r="K10" s="81">
        <v>15</v>
      </c>
      <c r="L10" s="81">
        <v>6</v>
      </c>
      <c r="M10" s="81">
        <v>15</v>
      </c>
      <c r="N10" s="88">
        <f t="shared" si="0"/>
        <v>100</v>
      </c>
      <c r="O10" s="81"/>
    </row>
    <row r="11" spans="1:15" x14ac:dyDescent="0.35">
      <c r="A11" s="89" t="s">
        <v>33</v>
      </c>
      <c r="B11" s="90" t="s">
        <v>34</v>
      </c>
      <c r="C11" s="81">
        <v>105430281</v>
      </c>
      <c r="D11" s="81" t="s">
        <v>14</v>
      </c>
      <c r="E11" s="81" t="s">
        <v>15</v>
      </c>
      <c r="F11" s="92">
        <f>0+68+0</f>
        <v>68</v>
      </c>
      <c r="G11" s="81">
        <v>68</v>
      </c>
      <c r="H11" s="81"/>
      <c r="I11" s="81">
        <v>66</v>
      </c>
      <c r="J11" s="81">
        <v>10732</v>
      </c>
      <c r="K11" s="81">
        <v>15</v>
      </c>
      <c r="L11" s="81">
        <v>6</v>
      </c>
      <c r="M11" s="81">
        <v>15</v>
      </c>
      <c r="N11" s="88">
        <f t="shared" si="0"/>
        <v>96</v>
      </c>
      <c r="O11" s="81"/>
    </row>
    <row r="12" spans="1:15" x14ac:dyDescent="0.35">
      <c r="A12" s="89" t="s">
        <v>35</v>
      </c>
      <c r="B12" s="90" t="s">
        <v>430</v>
      </c>
      <c r="C12" s="81">
        <v>3101342925</v>
      </c>
      <c r="D12" s="81" t="s">
        <v>14</v>
      </c>
      <c r="E12" s="81" t="s">
        <v>15</v>
      </c>
      <c r="F12" s="92">
        <f>1159+6</f>
        <v>1165</v>
      </c>
      <c r="G12" s="81">
        <v>3040</v>
      </c>
      <c r="H12" s="81"/>
      <c r="I12" s="81">
        <v>70</v>
      </c>
      <c r="J12" s="81">
        <v>1297</v>
      </c>
      <c r="K12" s="81">
        <v>6</v>
      </c>
      <c r="L12" s="93" t="s">
        <v>429</v>
      </c>
      <c r="M12" s="81">
        <v>0</v>
      </c>
      <c r="N12" s="88">
        <f t="shared" si="0"/>
        <v>76</v>
      </c>
      <c r="O12" s="81"/>
    </row>
    <row r="13" spans="1:15" x14ac:dyDescent="0.35">
      <c r="A13" s="89" t="s">
        <v>40</v>
      </c>
      <c r="B13" s="90" t="s">
        <v>238</v>
      </c>
      <c r="C13" s="81">
        <v>111850511</v>
      </c>
      <c r="D13" s="81" t="s">
        <v>14</v>
      </c>
      <c r="E13" s="81" t="s">
        <v>15</v>
      </c>
      <c r="F13" s="92">
        <f>0+80+0</f>
        <v>80</v>
      </c>
      <c r="G13" s="81">
        <v>75</v>
      </c>
      <c r="H13" s="81"/>
      <c r="I13" s="81">
        <v>70</v>
      </c>
      <c r="J13" s="81">
        <v>27068</v>
      </c>
      <c r="K13" s="81">
        <v>15</v>
      </c>
      <c r="L13" s="81">
        <v>7</v>
      </c>
      <c r="M13" s="81">
        <v>15</v>
      </c>
      <c r="N13" s="88">
        <f t="shared" si="0"/>
        <v>100</v>
      </c>
      <c r="O13" s="81"/>
    </row>
    <row r="14" spans="1:15" x14ac:dyDescent="0.35">
      <c r="A14" s="89" t="s">
        <v>42</v>
      </c>
      <c r="B14" s="90" t="s">
        <v>43</v>
      </c>
      <c r="C14" s="81">
        <v>105190707</v>
      </c>
      <c r="D14" s="81" t="s">
        <v>14</v>
      </c>
      <c r="E14" s="81" t="s">
        <v>15</v>
      </c>
      <c r="F14" s="92">
        <f>200+268+6</f>
        <v>474</v>
      </c>
      <c r="G14" s="81">
        <v>451</v>
      </c>
      <c r="H14" s="81"/>
      <c r="I14" s="81">
        <v>70</v>
      </c>
      <c r="J14" s="81">
        <v>78510</v>
      </c>
      <c r="K14" s="81">
        <v>15</v>
      </c>
      <c r="L14" s="81">
        <v>10</v>
      </c>
      <c r="M14" s="81">
        <v>15</v>
      </c>
      <c r="N14" s="88">
        <f t="shared" si="0"/>
        <v>100</v>
      </c>
      <c r="O14" s="81"/>
    </row>
    <row r="15" spans="1:15" x14ac:dyDescent="0.35">
      <c r="A15" s="89" t="s">
        <v>45</v>
      </c>
      <c r="B15" s="90" t="s">
        <v>46</v>
      </c>
      <c r="C15" s="81">
        <v>302960878</v>
      </c>
      <c r="D15" s="81" t="s">
        <v>14</v>
      </c>
      <c r="E15" s="91" t="s">
        <v>18</v>
      </c>
      <c r="F15" s="92">
        <f>0+91+4</f>
        <v>95</v>
      </c>
      <c r="G15" s="81">
        <v>92</v>
      </c>
      <c r="H15" s="81"/>
      <c r="I15" s="81">
        <v>70</v>
      </c>
      <c r="J15" s="81">
        <v>68462</v>
      </c>
      <c r="K15" s="81">
        <v>15</v>
      </c>
      <c r="L15" s="81">
        <v>23</v>
      </c>
      <c r="M15" s="81">
        <v>15</v>
      </c>
      <c r="N15" s="88">
        <f t="shared" si="0"/>
        <v>100</v>
      </c>
      <c r="O15" s="81"/>
    </row>
    <row r="16" spans="1:15" x14ac:dyDescent="0.35">
      <c r="A16" s="89" t="s">
        <v>47</v>
      </c>
      <c r="B16" s="90" t="s">
        <v>48</v>
      </c>
      <c r="C16" s="81">
        <v>302540437</v>
      </c>
      <c r="D16" s="81" t="s">
        <v>14</v>
      </c>
      <c r="E16" s="91" t="s">
        <v>18</v>
      </c>
      <c r="F16" s="92">
        <f>121+164+3</f>
        <v>288</v>
      </c>
      <c r="G16" s="81">
        <v>208</v>
      </c>
      <c r="H16" s="81"/>
      <c r="I16" s="81">
        <v>70</v>
      </c>
      <c r="J16" s="81">
        <v>3680</v>
      </c>
      <c r="K16" s="81">
        <v>15</v>
      </c>
      <c r="L16" s="81">
        <v>7</v>
      </c>
      <c r="M16" s="81">
        <v>15</v>
      </c>
      <c r="N16" s="88">
        <f t="shared" si="0"/>
        <v>100</v>
      </c>
      <c r="O16" s="81"/>
    </row>
    <row r="17" spans="1:15" ht="26" x14ac:dyDescent="0.35">
      <c r="A17" s="89" t="s">
        <v>50</v>
      </c>
      <c r="B17" s="90" t="s">
        <v>431</v>
      </c>
      <c r="C17" s="81">
        <v>3101507920</v>
      </c>
      <c r="D17" s="81" t="s">
        <v>14</v>
      </c>
      <c r="E17" s="81" t="s">
        <v>15</v>
      </c>
      <c r="F17" s="94" t="s">
        <v>432</v>
      </c>
      <c r="G17" s="95"/>
      <c r="H17" s="81">
        <v>223</v>
      </c>
      <c r="I17" s="81">
        <v>54</v>
      </c>
      <c r="J17" s="96" t="s">
        <v>429</v>
      </c>
      <c r="K17" s="81">
        <v>0</v>
      </c>
      <c r="L17" s="93" t="s">
        <v>429</v>
      </c>
      <c r="M17" s="81">
        <v>0</v>
      </c>
      <c r="N17" s="88">
        <f t="shared" si="0"/>
        <v>54</v>
      </c>
      <c r="O17" s="81"/>
    </row>
    <row r="18" spans="1:15" ht="26" x14ac:dyDescent="0.35">
      <c r="A18" s="89" t="s">
        <v>50</v>
      </c>
      <c r="B18" s="90" t="s">
        <v>433</v>
      </c>
      <c r="C18" s="81">
        <v>3101507920</v>
      </c>
      <c r="D18" s="81" t="s">
        <v>14</v>
      </c>
      <c r="E18" s="81" t="s">
        <v>15</v>
      </c>
      <c r="F18" s="94" t="s">
        <v>432</v>
      </c>
      <c r="G18" s="95"/>
      <c r="H18" s="81">
        <v>958</v>
      </c>
      <c r="I18" s="81">
        <v>54</v>
      </c>
      <c r="J18" s="97" t="s">
        <v>434</v>
      </c>
      <c r="K18" s="81">
        <v>3</v>
      </c>
      <c r="L18" s="81">
        <v>0</v>
      </c>
      <c r="M18" s="81">
        <v>0</v>
      </c>
      <c r="N18" s="88">
        <f t="shared" si="0"/>
        <v>57</v>
      </c>
      <c r="O18" s="81"/>
    </row>
    <row r="19" spans="1:15" x14ac:dyDescent="0.35">
      <c r="A19" s="89" t="s">
        <v>55</v>
      </c>
      <c r="B19" s="90" t="s">
        <v>56</v>
      </c>
      <c r="C19" s="81">
        <v>303680943</v>
      </c>
      <c r="D19" s="81" t="s">
        <v>14</v>
      </c>
      <c r="E19" s="81" t="s">
        <v>15</v>
      </c>
      <c r="F19" s="92">
        <v>56</v>
      </c>
      <c r="G19" s="81">
        <v>56</v>
      </c>
      <c r="H19" s="81"/>
      <c r="I19" s="81">
        <v>62</v>
      </c>
      <c r="J19" s="81">
        <v>3634</v>
      </c>
      <c r="K19" s="81">
        <v>15</v>
      </c>
      <c r="L19" s="81">
        <v>9</v>
      </c>
      <c r="M19" s="81">
        <v>15</v>
      </c>
      <c r="N19" s="88">
        <f t="shared" si="0"/>
        <v>92</v>
      </c>
      <c r="O19" s="81"/>
    </row>
    <row r="20" spans="1:15" x14ac:dyDescent="0.35">
      <c r="A20" s="89" t="s">
        <v>58</v>
      </c>
      <c r="B20" s="90" t="s">
        <v>59</v>
      </c>
      <c r="C20" s="81">
        <v>108370423</v>
      </c>
      <c r="D20" s="81" t="s">
        <v>14</v>
      </c>
      <c r="E20" s="81" t="s">
        <v>15</v>
      </c>
      <c r="F20" s="92">
        <f>58+219+6</f>
        <v>283</v>
      </c>
      <c r="G20" s="81">
        <v>280</v>
      </c>
      <c r="H20" s="81"/>
      <c r="I20" s="81">
        <v>70</v>
      </c>
      <c r="J20" s="81">
        <v>89829</v>
      </c>
      <c r="K20" s="81">
        <v>15</v>
      </c>
      <c r="L20" s="98" t="s">
        <v>429</v>
      </c>
      <c r="M20" s="81">
        <v>0</v>
      </c>
      <c r="N20" s="88">
        <f t="shared" si="0"/>
        <v>85</v>
      </c>
      <c r="O20" s="81"/>
    </row>
    <row r="21" spans="1:15" x14ac:dyDescent="0.35">
      <c r="A21" s="89" t="s">
        <v>63</v>
      </c>
      <c r="B21" s="90" t="s">
        <v>64</v>
      </c>
      <c r="C21" s="81">
        <v>900080648</v>
      </c>
      <c r="D21" s="81" t="s">
        <v>14</v>
      </c>
      <c r="E21" s="81" t="s">
        <v>15</v>
      </c>
      <c r="F21" s="92">
        <f>237+224+2</f>
        <v>463</v>
      </c>
      <c r="G21" s="81">
        <v>667</v>
      </c>
      <c r="H21" s="81"/>
      <c r="I21" s="81">
        <v>70</v>
      </c>
      <c r="J21" s="81">
        <v>1160</v>
      </c>
      <c r="K21" s="81">
        <v>6</v>
      </c>
      <c r="L21" s="81">
        <v>1</v>
      </c>
      <c r="M21" s="81">
        <v>2.5</v>
      </c>
      <c r="N21" s="88">
        <f t="shared" si="0"/>
        <v>78.5</v>
      </c>
      <c r="O21" s="81"/>
    </row>
    <row r="22" spans="1:15" x14ac:dyDescent="0.35">
      <c r="A22" s="99" t="s">
        <v>66</v>
      </c>
      <c r="B22" s="82" t="s">
        <v>67</v>
      </c>
      <c r="C22" s="100">
        <v>111090541</v>
      </c>
      <c r="D22" s="100" t="s">
        <v>14</v>
      </c>
      <c r="E22" s="100" t="s">
        <v>15</v>
      </c>
      <c r="F22" s="92">
        <f>423+243+2</f>
        <v>668</v>
      </c>
      <c r="G22" s="81">
        <v>1205</v>
      </c>
      <c r="H22" s="100">
        <v>26</v>
      </c>
      <c r="I22" s="101">
        <f t="shared" ref="I22:I27" si="1">MAX(IF(G22&lt;15,0,IF(AND(G22&gt;=15,G22&lt;=40),58,IF(AND(G22&gt;=41,G22&lt;=55),62,IF(AND(G22&gt;=56,G22&lt;=70),66,IF(G22&gt;=71,70))))),IF(H22&lt;50,0,IF(AND(H22&gt;=50,H22&lt;=100),46,IF(AND(H22&gt;=101,H22&lt;=200),50,IF(H22&gt;=201,54)))))</f>
        <v>70</v>
      </c>
      <c r="J22" s="100">
        <v>18820</v>
      </c>
      <c r="K22" s="102">
        <v>15</v>
      </c>
      <c r="L22" s="100">
        <f>11-2</f>
        <v>9</v>
      </c>
      <c r="M22" s="102">
        <v>15</v>
      </c>
      <c r="N22" s="88">
        <f t="shared" si="0"/>
        <v>100</v>
      </c>
      <c r="O22" s="81"/>
    </row>
    <row r="23" spans="1:15" x14ac:dyDescent="0.35">
      <c r="A23" s="99" t="s">
        <v>68</v>
      </c>
      <c r="B23" s="82" t="s">
        <v>69</v>
      </c>
      <c r="C23" s="100">
        <v>204590056</v>
      </c>
      <c r="D23" s="100" t="s">
        <v>14</v>
      </c>
      <c r="E23" s="100" t="s">
        <v>15</v>
      </c>
      <c r="F23" s="92">
        <f>0+72+3</f>
        <v>75</v>
      </c>
      <c r="G23" s="81">
        <v>74</v>
      </c>
      <c r="H23" s="100">
        <v>2992</v>
      </c>
      <c r="I23" s="101">
        <f t="shared" si="1"/>
        <v>70</v>
      </c>
      <c r="J23" s="100">
        <v>36610</v>
      </c>
      <c r="K23" s="102">
        <v>15</v>
      </c>
      <c r="L23" s="100">
        <v>3</v>
      </c>
      <c r="M23" s="102">
        <v>7.5</v>
      </c>
      <c r="N23" s="88">
        <f t="shared" si="0"/>
        <v>92.5</v>
      </c>
      <c r="O23" s="81"/>
    </row>
    <row r="24" spans="1:15" x14ac:dyDescent="0.35">
      <c r="A24" s="99" t="s">
        <v>70</v>
      </c>
      <c r="B24" s="82" t="s">
        <v>420</v>
      </c>
      <c r="C24" s="100">
        <v>3101546643</v>
      </c>
      <c r="D24" s="100" t="s">
        <v>14</v>
      </c>
      <c r="E24" s="100" t="s">
        <v>18</v>
      </c>
      <c r="F24" s="94">
        <f>172+1</f>
        <v>173</v>
      </c>
      <c r="G24" s="103">
        <v>107</v>
      </c>
      <c r="H24" s="100">
        <v>0</v>
      </c>
      <c r="I24" s="101">
        <f t="shared" si="1"/>
        <v>70</v>
      </c>
      <c r="J24" s="100">
        <v>21600</v>
      </c>
      <c r="K24" s="102">
        <v>15</v>
      </c>
      <c r="L24" s="100">
        <v>9</v>
      </c>
      <c r="M24" s="102">
        <v>15</v>
      </c>
      <c r="N24" s="88">
        <f t="shared" si="0"/>
        <v>100</v>
      </c>
      <c r="O24" s="81"/>
    </row>
    <row r="25" spans="1:15" ht="26" x14ac:dyDescent="0.35">
      <c r="A25" s="99" t="s">
        <v>70</v>
      </c>
      <c r="B25" s="82" t="s">
        <v>435</v>
      </c>
      <c r="C25" s="100">
        <v>3101546643</v>
      </c>
      <c r="D25" s="100" t="s">
        <v>14</v>
      </c>
      <c r="E25" s="100" t="s">
        <v>18</v>
      </c>
      <c r="F25" s="94" t="s">
        <v>432</v>
      </c>
      <c r="G25" s="103">
        <v>0</v>
      </c>
      <c r="H25" s="100">
        <v>253</v>
      </c>
      <c r="I25" s="101">
        <f t="shared" si="1"/>
        <v>54</v>
      </c>
      <c r="J25" s="100">
        <v>4576</v>
      </c>
      <c r="K25" s="102">
        <v>15</v>
      </c>
      <c r="L25" s="100">
        <v>10</v>
      </c>
      <c r="M25" s="102">
        <v>15</v>
      </c>
      <c r="N25" s="88">
        <f t="shared" si="0"/>
        <v>84</v>
      </c>
      <c r="O25" s="81"/>
    </row>
    <row r="26" spans="1:15" ht="14.4" customHeight="1" x14ac:dyDescent="0.35">
      <c r="A26" s="99" t="s">
        <v>75</v>
      </c>
      <c r="B26" s="82" t="s">
        <v>76</v>
      </c>
      <c r="C26" s="100">
        <v>104600875</v>
      </c>
      <c r="D26" s="100" t="s">
        <v>14</v>
      </c>
      <c r="E26" s="100" t="s">
        <v>18</v>
      </c>
      <c r="F26" s="94" t="s">
        <v>432</v>
      </c>
      <c r="G26" s="103">
        <v>0</v>
      </c>
      <c r="H26" s="104">
        <v>1550</v>
      </c>
      <c r="I26" s="101">
        <f t="shared" si="1"/>
        <v>54</v>
      </c>
      <c r="J26" s="104">
        <v>112605</v>
      </c>
      <c r="K26" s="102">
        <v>15</v>
      </c>
      <c r="L26" s="100">
        <v>15</v>
      </c>
      <c r="M26" s="102">
        <v>15</v>
      </c>
      <c r="N26" s="88">
        <f t="shared" si="0"/>
        <v>84</v>
      </c>
      <c r="O26" s="81"/>
    </row>
    <row r="27" spans="1:15" x14ac:dyDescent="0.35">
      <c r="A27" s="99" t="s">
        <v>77</v>
      </c>
      <c r="B27" s="82" t="s">
        <v>78</v>
      </c>
      <c r="C27" s="100">
        <v>502190843</v>
      </c>
      <c r="D27" s="100" t="s">
        <v>14</v>
      </c>
      <c r="E27" s="100" t="s">
        <v>15</v>
      </c>
      <c r="F27" s="94">
        <f>194+198+6</f>
        <v>398</v>
      </c>
      <c r="G27" s="105">
        <v>393</v>
      </c>
      <c r="H27" s="104">
        <v>407</v>
      </c>
      <c r="I27" s="101">
        <f t="shared" si="1"/>
        <v>70</v>
      </c>
      <c r="J27" s="104">
        <v>207029</v>
      </c>
      <c r="K27" s="102">
        <v>15</v>
      </c>
      <c r="L27" s="106">
        <v>19</v>
      </c>
      <c r="M27" s="102">
        <v>15</v>
      </c>
      <c r="N27" s="88">
        <f t="shared" si="0"/>
        <v>100</v>
      </c>
      <c r="O27" s="81"/>
    </row>
    <row r="28" spans="1:15" x14ac:dyDescent="0.35">
      <c r="A28" s="99" t="s">
        <v>79</v>
      </c>
      <c r="B28" s="82" t="s">
        <v>80</v>
      </c>
      <c r="C28" s="100">
        <v>106940731</v>
      </c>
      <c r="D28" s="100" t="s">
        <v>14</v>
      </c>
      <c r="E28" s="100" t="s">
        <v>18</v>
      </c>
      <c r="F28" s="94">
        <f>6+0+0</f>
        <v>6</v>
      </c>
      <c r="G28" s="103">
        <v>19</v>
      </c>
      <c r="H28" s="100">
        <v>381</v>
      </c>
      <c r="I28" s="101">
        <v>54</v>
      </c>
      <c r="J28" s="106">
        <v>10235</v>
      </c>
      <c r="K28" s="102">
        <v>15</v>
      </c>
      <c r="L28" s="106">
        <v>20</v>
      </c>
      <c r="M28" s="102">
        <v>15</v>
      </c>
      <c r="N28" s="88">
        <f t="shared" si="0"/>
        <v>84</v>
      </c>
      <c r="O28" s="81"/>
    </row>
    <row r="29" spans="1:15" x14ac:dyDescent="0.35">
      <c r="A29" s="107" t="s">
        <v>81</v>
      </c>
      <c r="B29" s="107" t="s">
        <v>436</v>
      </c>
      <c r="C29" s="108">
        <v>105540302</v>
      </c>
      <c r="D29" s="108" t="s">
        <v>14</v>
      </c>
      <c r="E29" s="108" t="s">
        <v>18</v>
      </c>
      <c r="F29" s="109">
        <f>0+47</f>
        <v>47</v>
      </c>
      <c r="G29" s="109">
        <v>46</v>
      </c>
      <c r="H29" s="108">
        <v>1208</v>
      </c>
      <c r="I29" s="108"/>
      <c r="J29" s="108">
        <v>3154</v>
      </c>
      <c r="K29" s="108"/>
      <c r="L29" s="108">
        <f>1+1+1+1+1+1+1</f>
        <v>7</v>
      </c>
      <c r="M29" s="108"/>
      <c r="N29" s="110" t="e">
        <f>I29+#REF!+M29</f>
        <v>#REF!</v>
      </c>
      <c r="O29" s="108"/>
    </row>
    <row r="30" spans="1:15" x14ac:dyDescent="0.35">
      <c r="A30" s="111" t="s">
        <v>83</v>
      </c>
      <c r="B30" s="90" t="s">
        <v>84</v>
      </c>
      <c r="C30" s="81">
        <v>105670565</v>
      </c>
      <c r="D30" s="81" t="s">
        <v>14</v>
      </c>
      <c r="E30" s="81" t="s">
        <v>15</v>
      </c>
      <c r="F30" s="94">
        <f>318+234+0</f>
        <v>552</v>
      </c>
      <c r="G30" s="103">
        <v>288</v>
      </c>
      <c r="H30" s="81">
        <v>227</v>
      </c>
      <c r="I30" s="81">
        <v>70</v>
      </c>
      <c r="J30" s="81">
        <v>211147</v>
      </c>
      <c r="K30" s="112">
        <v>15</v>
      </c>
      <c r="L30" s="81">
        <v>5</v>
      </c>
      <c r="M30" s="81">
        <v>13.5</v>
      </c>
      <c r="N30" s="88">
        <f>I30+K29+M30</f>
        <v>83.5</v>
      </c>
      <c r="O30" s="81"/>
    </row>
    <row r="31" spans="1:15" x14ac:dyDescent="0.35">
      <c r="A31" s="111" t="s">
        <v>85</v>
      </c>
      <c r="B31" s="90" t="s">
        <v>86</v>
      </c>
      <c r="C31" s="81">
        <v>118280892</v>
      </c>
      <c r="D31" s="81" t="s">
        <v>14</v>
      </c>
      <c r="E31" s="81" t="s">
        <v>18</v>
      </c>
      <c r="F31" s="94">
        <f>0+90+1</f>
        <v>91</v>
      </c>
      <c r="G31" s="103">
        <v>62</v>
      </c>
      <c r="H31" s="81">
        <f>373+744+83+122</f>
        <v>1322</v>
      </c>
      <c r="I31" s="81">
        <v>70</v>
      </c>
      <c r="J31" s="81">
        <v>3892.27</v>
      </c>
      <c r="K31" s="112">
        <v>15</v>
      </c>
      <c r="L31" s="81">
        <v>9</v>
      </c>
      <c r="M31" s="81">
        <v>15</v>
      </c>
      <c r="N31" s="88">
        <f t="shared" si="0"/>
        <v>100</v>
      </c>
      <c r="O31" s="81"/>
    </row>
    <row r="32" spans="1:15" x14ac:dyDescent="0.35">
      <c r="A32" s="111" t="s">
        <v>87</v>
      </c>
      <c r="B32" s="90" t="s">
        <v>421</v>
      </c>
      <c r="C32" s="81">
        <v>3102368553</v>
      </c>
      <c r="D32" s="81" t="s">
        <v>14</v>
      </c>
      <c r="E32" s="81" t="s">
        <v>15</v>
      </c>
      <c r="F32" s="94">
        <f>232+388+5</f>
        <v>625</v>
      </c>
      <c r="G32" s="103">
        <v>620</v>
      </c>
      <c r="H32" s="81">
        <v>0</v>
      </c>
      <c r="I32" s="81">
        <v>70</v>
      </c>
      <c r="J32" s="81">
        <f>26000+10500+6000+5000</f>
        <v>47500</v>
      </c>
      <c r="K32" s="112">
        <v>15</v>
      </c>
      <c r="L32" s="81">
        <v>3</v>
      </c>
      <c r="M32" s="81">
        <v>7.5</v>
      </c>
      <c r="N32" s="88">
        <f t="shared" si="0"/>
        <v>92.5</v>
      </c>
      <c r="O32" s="81"/>
    </row>
    <row r="33" spans="1:15" x14ac:dyDescent="0.35">
      <c r="A33" s="111" t="s">
        <v>87</v>
      </c>
      <c r="B33" s="90" t="s">
        <v>422</v>
      </c>
      <c r="C33" s="81">
        <v>3102368553</v>
      </c>
      <c r="D33" s="81" t="s">
        <v>14</v>
      </c>
      <c r="E33" s="81" t="s">
        <v>15</v>
      </c>
      <c r="F33" s="94">
        <f>232+388+5</f>
        <v>625</v>
      </c>
      <c r="G33" s="103">
        <v>620</v>
      </c>
      <c r="H33" s="81">
        <v>0</v>
      </c>
      <c r="I33" s="81">
        <v>70</v>
      </c>
      <c r="J33" s="81">
        <f>26000+10500+6000+5000</f>
        <v>47500</v>
      </c>
      <c r="K33" s="112">
        <v>15</v>
      </c>
      <c r="L33" s="81">
        <v>3</v>
      </c>
      <c r="M33" s="81">
        <v>7.5</v>
      </c>
      <c r="N33" s="88">
        <f t="shared" si="0"/>
        <v>92.5</v>
      </c>
      <c r="O33" s="81"/>
    </row>
    <row r="34" spans="1:15" ht="26" x14ac:dyDescent="0.35">
      <c r="A34" s="111" t="s">
        <v>91</v>
      </c>
      <c r="B34" s="90" t="s">
        <v>92</v>
      </c>
      <c r="C34" s="81">
        <v>110000156</v>
      </c>
      <c r="D34" s="81" t="s">
        <v>14</v>
      </c>
      <c r="E34" s="81" t="s">
        <v>15</v>
      </c>
      <c r="F34" s="94" t="s">
        <v>432</v>
      </c>
      <c r="G34" s="103">
        <v>0</v>
      </c>
      <c r="H34" s="81">
        <v>309</v>
      </c>
      <c r="I34" s="81">
        <v>54</v>
      </c>
      <c r="J34" s="81">
        <v>17067</v>
      </c>
      <c r="K34" s="112">
        <v>15</v>
      </c>
      <c r="L34" s="98" t="s">
        <v>429</v>
      </c>
      <c r="M34" s="81">
        <v>0</v>
      </c>
      <c r="N34" s="88">
        <f t="shared" si="0"/>
        <v>69</v>
      </c>
      <c r="O34" s="81"/>
    </row>
    <row r="35" spans="1:15" x14ac:dyDescent="0.35">
      <c r="A35" s="111" t="s">
        <v>93</v>
      </c>
      <c r="B35" s="90" t="s">
        <v>94</v>
      </c>
      <c r="C35" s="81">
        <v>501970537</v>
      </c>
      <c r="D35" s="81" t="s">
        <v>14</v>
      </c>
      <c r="E35" s="81" t="s">
        <v>15</v>
      </c>
      <c r="F35" s="94">
        <f>254+317+5</f>
        <v>576</v>
      </c>
      <c r="G35" s="103">
        <v>596</v>
      </c>
      <c r="H35" s="81">
        <v>0</v>
      </c>
      <c r="I35" s="81">
        <v>70</v>
      </c>
      <c r="J35" s="81">
        <v>301496.96999999997</v>
      </c>
      <c r="K35" s="112">
        <v>15</v>
      </c>
      <c r="L35" s="81">
        <v>16</v>
      </c>
      <c r="M35" s="81">
        <v>15</v>
      </c>
      <c r="N35" s="88">
        <f t="shared" si="0"/>
        <v>100</v>
      </c>
      <c r="O35" s="81"/>
    </row>
    <row r="36" spans="1:15" x14ac:dyDescent="0.35">
      <c r="A36" s="97"/>
      <c r="B36" s="97"/>
      <c r="C36" s="97"/>
      <c r="D36" s="97"/>
      <c r="E36" s="97"/>
      <c r="F36" s="113"/>
      <c r="G36" s="113"/>
      <c r="H36" s="97"/>
      <c r="I36" s="97"/>
      <c r="J36" s="97"/>
      <c r="K36" s="97"/>
      <c r="L36" s="97"/>
      <c r="M36" s="97"/>
      <c r="N36" s="97"/>
      <c r="O36" s="97"/>
    </row>
    <row r="37" spans="1:15" x14ac:dyDescent="0.35">
      <c r="A37" s="97"/>
      <c r="B37" s="97"/>
      <c r="C37" s="97"/>
      <c r="D37" s="97"/>
      <c r="E37" s="97"/>
      <c r="F37" s="113"/>
      <c r="G37" s="113"/>
      <c r="H37" s="97"/>
      <c r="I37" s="97"/>
      <c r="J37" s="97"/>
      <c r="K37" s="97"/>
      <c r="L37" s="97"/>
      <c r="M37" s="97"/>
      <c r="N37" s="97"/>
      <c r="O37" s="97"/>
    </row>
    <row r="38" spans="1:15" ht="15" thickBot="1" x14ac:dyDescent="0.4">
      <c r="A38" s="97"/>
      <c r="B38" s="97"/>
      <c r="C38" s="97"/>
      <c r="D38" s="97"/>
      <c r="E38" s="97"/>
      <c r="F38" s="113"/>
      <c r="G38" s="113"/>
      <c r="H38" s="97"/>
      <c r="I38" s="97"/>
      <c r="J38" s="97"/>
      <c r="K38" s="97"/>
      <c r="L38" s="97"/>
      <c r="M38" s="97"/>
      <c r="N38" s="97"/>
      <c r="O38" s="97"/>
    </row>
    <row r="39" spans="1:15" ht="15" thickBot="1" x14ac:dyDescent="0.4">
      <c r="A39" s="218" t="s">
        <v>370</v>
      </c>
      <c r="B39" s="219"/>
      <c r="C39" s="219"/>
      <c r="D39" s="219"/>
      <c r="E39" s="219"/>
      <c r="F39" s="219"/>
      <c r="G39" s="219"/>
      <c r="H39" s="219"/>
      <c r="I39" s="219"/>
      <c r="J39" s="219"/>
      <c r="K39" s="219"/>
      <c r="L39" s="219"/>
      <c r="M39" s="219"/>
      <c r="N39" s="219"/>
      <c r="O39" s="114"/>
    </row>
    <row r="40" spans="1:15" ht="78" x14ac:dyDescent="0.35">
      <c r="A40" s="115" t="s">
        <v>358</v>
      </c>
      <c r="B40" s="116" t="s">
        <v>359</v>
      </c>
      <c r="C40" s="116" t="s">
        <v>101</v>
      </c>
      <c r="D40" s="116" t="s">
        <v>360</v>
      </c>
      <c r="E40" s="116" t="s">
        <v>361</v>
      </c>
      <c r="F40" s="116" t="s">
        <v>362</v>
      </c>
      <c r="G40" s="116"/>
      <c r="H40" s="116" t="s">
        <v>363</v>
      </c>
      <c r="I40" s="116" t="s">
        <v>364</v>
      </c>
      <c r="J40" s="116" t="s">
        <v>365</v>
      </c>
      <c r="K40" s="116" t="s">
        <v>364</v>
      </c>
      <c r="L40" s="116" t="s">
        <v>366</v>
      </c>
      <c r="M40" s="116" t="s">
        <v>364</v>
      </c>
      <c r="N40" s="116" t="s">
        <v>367</v>
      </c>
      <c r="O40" s="117" t="s">
        <v>368</v>
      </c>
    </row>
    <row r="41" spans="1:15" x14ac:dyDescent="0.35">
      <c r="A41" s="90" t="s">
        <v>26</v>
      </c>
      <c r="B41" s="90" t="s">
        <v>27</v>
      </c>
      <c r="C41" s="90">
        <v>114590822</v>
      </c>
      <c r="D41" s="90" t="s">
        <v>15</v>
      </c>
      <c r="E41" s="90" t="s">
        <v>14</v>
      </c>
      <c r="F41" s="118">
        <f>0+89</f>
        <v>89</v>
      </c>
      <c r="G41" s="81">
        <v>81</v>
      </c>
      <c r="H41" s="81"/>
      <c r="I41" s="81">
        <v>70</v>
      </c>
      <c r="J41" s="81">
        <v>9681</v>
      </c>
      <c r="K41" s="81">
        <v>15</v>
      </c>
      <c r="L41" s="81">
        <v>9</v>
      </c>
      <c r="M41" s="81">
        <v>15</v>
      </c>
      <c r="N41" s="100">
        <f>I41+K41+M41</f>
        <v>100</v>
      </c>
      <c r="O41" s="90"/>
    </row>
    <row r="42" spans="1:15" x14ac:dyDescent="0.35">
      <c r="A42" s="90" t="s">
        <v>38</v>
      </c>
      <c r="B42" s="90" t="s">
        <v>39</v>
      </c>
      <c r="C42" s="90">
        <v>105450772</v>
      </c>
      <c r="D42" s="90" t="s">
        <v>15</v>
      </c>
      <c r="E42" s="90" t="s">
        <v>14</v>
      </c>
      <c r="F42" s="118">
        <f>362+211</f>
        <v>573</v>
      </c>
      <c r="G42" s="81">
        <v>451</v>
      </c>
      <c r="H42" s="81"/>
      <c r="I42" s="81">
        <v>70</v>
      </c>
      <c r="J42" s="81">
        <v>120954</v>
      </c>
      <c r="K42" s="81">
        <v>15</v>
      </c>
      <c r="L42" s="81">
        <v>14</v>
      </c>
      <c r="M42" s="81">
        <v>15</v>
      </c>
      <c r="N42" s="100">
        <f t="shared" ref="N42:N43" si="2">I42+K42+M42</f>
        <v>100</v>
      </c>
      <c r="O42" s="90"/>
    </row>
    <row r="43" spans="1:15" x14ac:dyDescent="0.35">
      <c r="A43" s="90" t="s">
        <v>61</v>
      </c>
      <c r="B43" s="90" t="s">
        <v>62</v>
      </c>
      <c r="C43" s="90">
        <v>106350557</v>
      </c>
      <c r="D43" s="90" t="s">
        <v>15</v>
      </c>
      <c r="E43" s="90" t="s">
        <v>14</v>
      </c>
      <c r="F43" s="118">
        <f>0+182</f>
        <v>182</v>
      </c>
      <c r="G43" s="81">
        <v>158</v>
      </c>
      <c r="H43" s="81"/>
      <c r="I43" s="81">
        <v>70</v>
      </c>
      <c r="J43" s="81">
        <v>11065</v>
      </c>
      <c r="K43" s="81">
        <v>15</v>
      </c>
      <c r="L43" s="81">
        <v>14</v>
      </c>
      <c r="M43" s="81">
        <v>15</v>
      </c>
      <c r="N43" s="100">
        <f t="shared" si="2"/>
        <v>100</v>
      </c>
      <c r="O43" s="90"/>
    </row>
  </sheetData>
  <mergeCells count="3">
    <mergeCell ref="A39:N39"/>
    <mergeCell ref="A1:O1"/>
    <mergeCell ref="A3:O3"/>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D16DD-0F32-40DB-AEAF-37FA9CAD1951}">
  <dimension ref="A3:Q59"/>
  <sheetViews>
    <sheetView topLeftCell="D28" workbookViewId="0">
      <selection activeCell="N38" sqref="N38"/>
    </sheetView>
  </sheetViews>
  <sheetFormatPr baseColWidth="10" defaultRowHeight="14.5" x14ac:dyDescent="0.35"/>
  <cols>
    <col min="2" max="2" width="17.6328125" customWidth="1"/>
    <col min="6" max="6" width="19.08984375" customWidth="1"/>
    <col min="10" max="10" width="20.6328125" customWidth="1"/>
    <col min="15" max="15" width="15.54296875" customWidth="1"/>
  </cols>
  <sheetData>
    <row r="3" spans="1:17" x14ac:dyDescent="0.35">
      <c r="A3" s="220" t="s">
        <v>357</v>
      </c>
      <c r="B3" s="220"/>
      <c r="C3" s="220"/>
      <c r="D3" s="220"/>
      <c r="E3" s="220"/>
      <c r="F3" s="220"/>
      <c r="G3" s="220"/>
      <c r="H3" s="220"/>
      <c r="I3" s="220"/>
      <c r="J3" s="220"/>
      <c r="K3" s="220"/>
      <c r="L3" s="220"/>
      <c r="M3" s="220"/>
      <c r="N3" s="220"/>
      <c r="O3" s="220"/>
      <c r="P3" s="119"/>
      <c r="Q3" s="119"/>
    </row>
    <row r="4" spans="1:17" s="130" customFormat="1" ht="31.5" x14ac:dyDescent="0.25">
      <c r="A4" s="128" t="s">
        <v>358</v>
      </c>
      <c r="B4" s="128" t="s">
        <v>359</v>
      </c>
      <c r="C4" s="128" t="s">
        <v>101</v>
      </c>
      <c r="D4" s="128" t="s">
        <v>360</v>
      </c>
      <c r="E4" s="128" t="s">
        <v>361</v>
      </c>
      <c r="F4" s="128" t="s">
        <v>427</v>
      </c>
      <c r="G4" s="128" t="s">
        <v>428</v>
      </c>
      <c r="H4" s="128" t="s">
        <v>363</v>
      </c>
      <c r="I4" s="128" t="s">
        <v>364</v>
      </c>
      <c r="J4" s="128" t="s">
        <v>365</v>
      </c>
      <c r="K4" s="128" t="s">
        <v>364</v>
      </c>
      <c r="L4" s="128" t="s">
        <v>366</v>
      </c>
      <c r="M4" s="128" t="s">
        <v>364</v>
      </c>
      <c r="N4" s="128" t="s">
        <v>367</v>
      </c>
      <c r="O4" s="128" t="s">
        <v>368</v>
      </c>
      <c r="P4" s="129"/>
      <c r="Q4" s="129"/>
    </row>
    <row r="5" spans="1:17" x14ac:dyDescent="0.35">
      <c r="A5" s="120" t="s">
        <v>81</v>
      </c>
      <c r="B5" s="120" t="s">
        <v>436</v>
      </c>
      <c r="C5" s="110">
        <v>105540302</v>
      </c>
      <c r="D5" s="110" t="s">
        <v>14</v>
      </c>
      <c r="E5" s="110" t="s">
        <v>18</v>
      </c>
      <c r="F5" s="121">
        <f>0+47</f>
        <v>47</v>
      </c>
      <c r="G5" s="121">
        <v>46</v>
      </c>
      <c r="H5" s="110">
        <v>1208</v>
      </c>
      <c r="I5" s="110"/>
      <c r="J5" s="110">
        <v>3154</v>
      </c>
      <c r="K5" s="110"/>
      <c r="L5" s="110">
        <f>1+1+1+1+1+1+1</f>
        <v>7</v>
      </c>
      <c r="M5" s="110"/>
      <c r="N5" s="110" t="e">
        <f>I5+#REF!+M5</f>
        <v>#REF!</v>
      </c>
      <c r="O5" s="110"/>
      <c r="P5" s="97"/>
      <c r="Q5" s="97"/>
    </row>
    <row r="6" spans="1:17" x14ac:dyDescent="0.35">
      <c r="A6" s="89" t="s">
        <v>21</v>
      </c>
      <c r="B6" s="122" t="s">
        <v>173</v>
      </c>
      <c r="C6" s="81">
        <v>203340566</v>
      </c>
      <c r="D6" s="81" t="s">
        <v>14</v>
      </c>
      <c r="E6" s="81" t="s">
        <v>15</v>
      </c>
      <c r="F6" s="92">
        <f>144+203+4</f>
        <v>351</v>
      </c>
      <c r="G6" s="81">
        <v>475</v>
      </c>
      <c r="H6" s="81"/>
      <c r="I6" s="81">
        <v>70</v>
      </c>
      <c r="J6" s="81">
        <v>22884</v>
      </c>
      <c r="K6" s="81">
        <v>15</v>
      </c>
      <c r="L6" s="81">
        <v>13</v>
      </c>
      <c r="M6" s="81">
        <v>15</v>
      </c>
      <c r="N6" s="123">
        <f t="shared" ref="N6:N31" si="0">I6+K6+M6</f>
        <v>100</v>
      </c>
      <c r="O6" s="81"/>
      <c r="P6" s="97"/>
      <c r="Q6" s="97"/>
    </row>
    <row r="7" spans="1:17" x14ac:dyDescent="0.35">
      <c r="A7" s="89" t="s">
        <v>28</v>
      </c>
      <c r="B7" s="122" t="s">
        <v>29</v>
      </c>
      <c r="C7" s="81">
        <v>106930694</v>
      </c>
      <c r="D7" s="81" t="s">
        <v>14</v>
      </c>
      <c r="E7" s="81" t="s">
        <v>15</v>
      </c>
      <c r="F7" s="92">
        <f>4+144+2</f>
        <v>150</v>
      </c>
      <c r="G7" s="81">
        <v>376</v>
      </c>
      <c r="H7" s="81"/>
      <c r="I7" s="81">
        <v>70</v>
      </c>
      <c r="J7" s="81">
        <v>5472.31</v>
      </c>
      <c r="K7" s="81">
        <v>15</v>
      </c>
      <c r="L7" s="85">
        <v>18</v>
      </c>
      <c r="M7" s="81">
        <v>15</v>
      </c>
      <c r="N7" s="123">
        <f t="shared" si="0"/>
        <v>100</v>
      </c>
      <c r="O7" s="81"/>
      <c r="P7" s="97"/>
      <c r="Q7" s="97"/>
    </row>
    <row r="8" spans="1:17" x14ac:dyDescent="0.35">
      <c r="A8" s="89" t="s">
        <v>30</v>
      </c>
      <c r="B8" s="122" t="s">
        <v>31</v>
      </c>
      <c r="C8" s="81">
        <v>105690006</v>
      </c>
      <c r="D8" s="81" t="s">
        <v>14</v>
      </c>
      <c r="E8" s="81" t="s">
        <v>15</v>
      </c>
      <c r="F8" s="92">
        <f>137+312+1</f>
        <v>450</v>
      </c>
      <c r="G8" s="81">
        <v>445</v>
      </c>
      <c r="H8" s="81"/>
      <c r="I8" s="81">
        <v>70</v>
      </c>
      <c r="J8" s="81">
        <v>63000</v>
      </c>
      <c r="K8" s="81">
        <v>15</v>
      </c>
      <c r="L8" s="81">
        <v>6</v>
      </c>
      <c r="M8" s="81">
        <v>15</v>
      </c>
      <c r="N8" s="123">
        <f t="shared" si="0"/>
        <v>100</v>
      </c>
      <c r="O8" s="81"/>
      <c r="P8" s="97"/>
      <c r="Q8" s="97"/>
    </row>
    <row r="9" spans="1:17" x14ac:dyDescent="0.35">
      <c r="A9" s="89" t="s">
        <v>40</v>
      </c>
      <c r="B9" s="122" t="s">
        <v>238</v>
      </c>
      <c r="C9" s="81">
        <v>111850511</v>
      </c>
      <c r="D9" s="81" t="s">
        <v>14</v>
      </c>
      <c r="E9" s="81" t="s">
        <v>15</v>
      </c>
      <c r="F9" s="92">
        <f>0+80+0</f>
        <v>80</v>
      </c>
      <c r="G9" s="81">
        <v>75</v>
      </c>
      <c r="H9" s="81"/>
      <c r="I9" s="81">
        <v>70</v>
      </c>
      <c r="J9" s="81">
        <v>27068</v>
      </c>
      <c r="K9" s="81">
        <v>15</v>
      </c>
      <c r="L9" s="81">
        <v>7</v>
      </c>
      <c r="M9" s="81">
        <v>15</v>
      </c>
      <c r="N9" s="123">
        <f t="shared" si="0"/>
        <v>100</v>
      </c>
      <c r="O9" s="81"/>
      <c r="P9" s="97"/>
      <c r="Q9" s="97"/>
    </row>
    <row r="10" spans="1:17" x14ac:dyDescent="0.35">
      <c r="A10" s="89" t="s">
        <v>42</v>
      </c>
      <c r="B10" s="122" t="s">
        <v>43</v>
      </c>
      <c r="C10" s="81">
        <v>105190707</v>
      </c>
      <c r="D10" s="81" t="s">
        <v>14</v>
      </c>
      <c r="E10" s="81" t="s">
        <v>15</v>
      </c>
      <c r="F10" s="92">
        <f>200+268+6</f>
        <v>474</v>
      </c>
      <c r="G10" s="81">
        <v>451</v>
      </c>
      <c r="H10" s="81"/>
      <c r="I10" s="81">
        <v>70</v>
      </c>
      <c r="J10" s="81">
        <v>78510</v>
      </c>
      <c r="K10" s="81">
        <v>15</v>
      </c>
      <c r="L10" s="81">
        <v>10</v>
      </c>
      <c r="M10" s="81">
        <v>15</v>
      </c>
      <c r="N10" s="123">
        <f t="shared" si="0"/>
        <v>100</v>
      </c>
      <c r="O10" s="81"/>
      <c r="P10" s="97"/>
      <c r="Q10" s="97"/>
    </row>
    <row r="11" spans="1:17" x14ac:dyDescent="0.35">
      <c r="A11" s="89" t="s">
        <v>45</v>
      </c>
      <c r="B11" s="122" t="s">
        <v>46</v>
      </c>
      <c r="C11" s="81">
        <v>302960878</v>
      </c>
      <c r="D11" s="81" t="s">
        <v>14</v>
      </c>
      <c r="E11" s="91" t="s">
        <v>18</v>
      </c>
      <c r="F11" s="92">
        <f>0+91+4</f>
        <v>95</v>
      </c>
      <c r="G11" s="81">
        <v>92</v>
      </c>
      <c r="H11" s="81"/>
      <c r="I11" s="81">
        <v>70</v>
      </c>
      <c r="J11" s="81">
        <v>68462</v>
      </c>
      <c r="K11" s="81">
        <v>15</v>
      </c>
      <c r="L11" s="81">
        <v>23</v>
      </c>
      <c r="M11" s="81">
        <v>15</v>
      </c>
      <c r="N11" s="123">
        <f t="shared" si="0"/>
        <v>100</v>
      </c>
      <c r="O11" s="81"/>
      <c r="P11" s="97"/>
      <c r="Q11" s="97"/>
    </row>
    <row r="12" spans="1:17" x14ac:dyDescent="0.35">
      <c r="A12" s="89" t="s">
        <v>47</v>
      </c>
      <c r="B12" s="122" t="s">
        <v>48</v>
      </c>
      <c r="C12" s="81">
        <v>302540437</v>
      </c>
      <c r="D12" s="81" t="s">
        <v>14</v>
      </c>
      <c r="E12" s="91" t="s">
        <v>18</v>
      </c>
      <c r="F12" s="92">
        <f>121+164+3</f>
        <v>288</v>
      </c>
      <c r="G12" s="81">
        <v>208</v>
      </c>
      <c r="H12" s="81"/>
      <c r="I12" s="81">
        <v>70</v>
      </c>
      <c r="J12" s="81">
        <v>3680</v>
      </c>
      <c r="K12" s="81">
        <v>15</v>
      </c>
      <c r="L12" s="81">
        <v>7</v>
      </c>
      <c r="M12" s="81">
        <v>15</v>
      </c>
      <c r="N12" s="123">
        <f t="shared" si="0"/>
        <v>100</v>
      </c>
      <c r="O12" s="81"/>
      <c r="P12" s="97"/>
      <c r="Q12" s="97"/>
    </row>
    <row r="13" spans="1:17" x14ac:dyDescent="0.35">
      <c r="A13" s="99" t="s">
        <v>66</v>
      </c>
      <c r="B13" s="122" t="s">
        <v>67</v>
      </c>
      <c r="C13" s="100">
        <v>111090541</v>
      </c>
      <c r="D13" s="81" t="s">
        <v>14</v>
      </c>
      <c r="E13" s="81" t="s">
        <v>15</v>
      </c>
      <c r="F13" s="92">
        <f>423+243+2</f>
        <v>668</v>
      </c>
      <c r="G13" s="81">
        <v>1205</v>
      </c>
      <c r="H13" s="100">
        <v>26</v>
      </c>
      <c r="I13" s="101">
        <f>MAX(IF(G13&lt;15,0,IF(AND(G13&gt;=15,G13&lt;=40),58,IF(AND(G13&gt;=41,G13&lt;=55),62,IF(AND(G13&gt;=56,G13&lt;=70),66,IF(G13&gt;=71,70))))),IF(H13&lt;50,0,IF(AND(H13&gt;=50,H13&lt;=100),46,IF(AND(H13&gt;=101,H13&lt;=200),50,IF(H13&gt;=201,54)))))</f>
        <v>70</v>
      </c>
      <c r="J13" s="100">
        <v>18820</v>
      </c>
      <c r="K13" s="102">
        <v>15</v>
      </c>
      <c r="L13" s="100">
        <f>11-2</f>
        <v>9</v>
      </c>
      <c r="M13" s="102">
        <v>15</v>
      </c>
      <c r="N13" s="123">
        <f t="shared" si="0"/>
        <v>100</v>
      </c>
      <c r="O13" s="81"/>
      <c r="P13" s="97"/>
      <c r="Q13" s="97"/>
    </row>
    <row r="14" spans="1:17" x14ac:dyDescent="0.35">
      <c r="A14" s="99" t="s">
        <v>70</v>
      </c>
      <c r="B14" s="122" t="s">
        <v>420</v>
      </c>
      <c r="C14" s="100">
        <v>3101546643</v>
      </c>
      <c r="D14" s="81" t="s">
        <v>14</v>
      </c>
      <c r="E14" s="81" t="s">
        <v>18</v>
      </c>
      <c r="F14" s="94">
        <f>172+1</f>
        <v>173</v>
      </c>
      <c r="G14" s="103">
        <v>107</v>
      </c>
      <c r="H14" s="100">
        <v>0</v>
      </c>
      <c r="I14" s="101">
        <f>MAX(IF(G14&lt;15,0,IF(AND(G14&gt;=15,G14&lt;=40),58,IF(AND(G14&gt;=41,G14&lt;=55),62,IF(AND(G14&gt;=56,G14&lt;=70),66,IF(G14&gt;=71,70))))),IF(H14&lt;50,0,IF(AND(H14&gt;=50,H14&lt;=100),46,IF(AND(H14&gt;=101,H14&lt;=200),50,IF(H14&gt;=201,54)))))</f>
        <v>70</v>
      </c>
      <c r="J14" s="100">
        <v>21600</v>
      </c>
      <c r="K14" s="102">
        <v>15</v>
      </c>
      <c r="L14" s="100">
        <v>9</v>
      </c>
      <c r="M14" s="102">
        <v>15</v>
      </c>
      <c r="N14" s="123">
        <f t="shared" si="0"/>
        <v>100</v>
      </c>
      <c r="O14" s="81"/>
      <c r="P14" s="97"/>
      <c r="Q14" s="97"/>
    </row>
    <row r="15" spans="1:17" x14ac:dyDescent="0.35">
      <c r="A15" s="99" t="s">
        <v>77</v>
      </c>
      <c r="B15" s="122" t="s">
        <v>78</v>
      </c>
      <c r="C15" s="100">
        <v>502190843</v>
      </c>
      <c r="D15" s="81" t="s">
        <v>14</v>
      </c>
      <c r="E15" s="81" t="s">
        <v>15</v>
      </c>
      <c r="F15" s="94">
        <f>194+198+6</f>
        <v>398</v>
      </c>
      <c r="G15" s="105">
        <v>393</v>
      </c>
      <c r="H15" s="104">
        <v>407</v>
      </c>
      <c r="I15" s="101">
        <f>MAX(IF(G15&lt;15,0,IF(AND(G15&gt;=15,G15&lt;=40),58,IF(AND(G15&gt;=41,G15&lt;=55),62,IF(AND(G15&gt;=56,G15&lt;=70),66,IF(G15&gt;=71,70))))),IF(H15&lt;50,0,IF(AND(H15&gt;=50,H15&lt;=100),46,IF(AND(H15&gt;=101,H15&lt;=200),50,IF(H15&gt;=201,54)))))</f>
        <v>70</v>
      </c>
      <c r="J15" s="104">
        <v>207029</v>
      </c>
      <c r="K15" s="102">
        <v>15</v>
      </c>
      <c r="L15" s="106">
        <v>19</v>
      </c>
      <c r="M15" s="102">
        <v>15</v>
      </c>
      <c r="N15" s="123">
        <f t="shared" si="0"/>
        <v>100</v>
      </c>
      <c r="O15" s="81"/>
      <c r="P15" s="97"/>
      <c r="Q15" s="97"/>
    </row>
    <row r="16" spans="1:17" x14ac:dyDescent="0.35">
      <c r="A16" s="111" t="s">
        <v>85</v>
      </c>
      <c r="B16" s="122" t="s">
        <v>86</v>
      </c>
      <c r="C16" s="81">
        <v>118280892</v>
      </c>
      <c r="D16" s="81" t="s">
        <v>14</v>
      </c>
      <c r="E16" s="81" t="s">
        <v>18</v>
      </c>
      <c r="F16" s="94">
        <f>0+90+1</f>
        <v>91</v>
      </c>
      <c r="G16" s="103">
        <v>62</v>
      </c>
      <c r="H16" s="81">
        <f>373+744+83+122</f>
        <v>1322</v>
      </c>
      <c r="I16" s="81">
        <v>70</v>
      </c>
      <c r="J16" s="81">
        <v>3892.27</v>
      </c>
      <c r="K16" s="81">
        <v>15</v>
      </c>
      <c r="L16" s="81">
        <v>9</v>
      </c>
      <c r="M16" s="81">
        <v>15</v>
      </c>
      <c r="N16" s="123">
        <f t="shared" si="0"/>
        <v>100</v>
      </c>
      <c r="O16" s="81"/>
      <c r="P16" s="97"/>
      <c r="Q16" s="97"/>
    </row>
    <row r="17" spans="1:17" x14ac:dyDescent="0.35">
      <c r="A17" s="111" t="s">
        <v>93</v>
      </c>
      <c r="B17" s="122" t="s">
        <v>94</v>
      </c>
      <c r="C17" s="81">
        <v>501970537</v>
      </c>
      <c r="D17" s="81" t="s">
        <v>14</v>
      </c>
      <c r="E17" s="81" t="s">
        <v>15</v>
      </c>
      <c r="F17" s="94">
        <f>254+317+5</f>
        <v>576</v>
      </c>
      <c r="G17" s="103">
        <v>596</v>
      </c>
      <c r="H17" s="81">
        <v>0</v>
      </c>
      <c r="I17" s="81">
        <v>70</v>
      </c>
      <c r="J17" s="81">
        <v>301496.96999999997</v>
      </c>
      <c r="K17" s="81">
        <v>15</v>
      </c>
      <c r="L17" s="81">
        <v>16</v>
      </c>
      <c r="M17" s="81">
        <v>15</v>
      </c>
      <c r="N17" s="123">
        <f t="shared" si="0"/>
        <v>100</v>
      </c>
      <c r="O17" s="81"/>
      <c r="P17" s="97"/>
      <c r="Q17" s="97"/>
    </row>
    <row r="18" spans="1:17" x14ac:dyDescent="0.35">
      <c r="A18" s="111" t="s">
        <v>83</v>
      </c>
      <c r="B18" s="122" t="s">
        <v>84</v>
      </c>
      <c r="C18" s="81">
        <v>105670565</v>
      </c>
      <c r="D18" s="81" t="s">
        <v>14</v>
      </c>
      <c r="E18" s="81" t="s">
        <v>15</v>
      </c>
      <c r="F18" s="94">
        <f>318+234+0</f>
        <v>552</v>
      </c>
      <c r="G18" s="103">
        <v>288</v>
      </c>
      <c r="H18" s="81">
        <v>227</v>
      </c>
      <c r="I18" s="81">
        <v>70</v>
      </c>
      <c r="J18" s="112">
        <v>211147</v>
      </c>
      <c r="K18" s="81">
        <v>15</v>
      </c>
      <c r="L18" s="81">
        <v>5</v>
      </c>
      <c r="M18" s="81">
        <v>13.5</v>
      </c>
      <c r="N18" s="123">
        <f t="shared" si="0"/>
        <v>98.5</v>
      </c>
      <c r="O18" s="81"/>
      <c r="P18" s="97"/>
      <c r="Q18" s="97"/>
    </row>
    <row r="19" spans="1:17" x14ac:dyDescent="0.35">
      <c r="A19" s="89" t="s">
        <v>33</v>
      </c>
      <c r="B19" s="122" t="s">
        <v>34</v>
      </c>
      <c r="C19" s="81">
        <v>105430281</v>
      </c>
      <c r="D19" s="81" t="s">
        <v>14</v>
      </c>
      <c r="E19" s="81" t="s">
        <v>15</v>
      </c>
      <c r="F19" s="92">
        <f>0+68+0</f>
        <v>68</v>
      </c>
      <c r="G19" s="81">
        <v>68</v>
      </c>
      <c r="H19" s="81"/>
      <c r="I19" s="81">
        <v>66</v>
      </c>
      <c r="J19" s="124">
        <v>10732</v>
      </c>
      <c r="K19" s="81">
        <v>15</v>
      </c>
      <c r="L19" s="81">
        <v>6</v>
      </c>
      <c r="M19" s="81">
        <v>15</v>
      </c>
      <c r="N19" s="123">
        <f t="shared" si="0"/>
        <v>96</v>
      </c>
      <c r="O19" s="81"/>
      <c r="P19" s="97"/>
      <c r="Q19" s="97"/>
    </row>
    <row r="20" spans="1:17" x14ac:dyDescent="0.35">
      <c r="A20" s="99" t="s">
        <v>68</v>
      </c>
      <c r="B20" s="80" t="s">
        <v>69</v>
      </c>
      <c r="C20" s="100">
        <v>204590056</v>
      </c>
      <c r="D20" s="100" t="s">
        <v>14</v>
      </c>
      <c r="E20" s="100" t="s">
        <v>15</v>
      </c>
      <c r="F20" s="92">
        <f>0+72+3</f>
        <v>75</v>
      </c>
      <c r="G20" s="81">
        <v>74</v>
      </c>
      <c r="H20" s="100">
        <v>2992</v>
      </c>
      <c r="I20" s="101">
        <f>MAX(IF(G20&lt;15,0,IF(AND(G20&gt;=15,G20&lt;=40),58,IF(AND(G20&gt;=41,G20&lt;=55),62,IF(AND(G20&gt;=56,G20&lt;=70),66,IF(G20&gt;=71,70))))),IF(H20&lt;50,0,IF(AND(H20&gt;=50,H20&lt;=100),46,IF(AND(H20&gt;=101,H20&lt;=200),50,IF(H20&gt;=201,54)))))</f>
        <v>70</v>
      </c>
      <c r="J20" s="100">
        <v>36610</v>
      </c>
      <c r="K20" s="102">
        <v>15</v>
      </c>
      <c r="L20" s="100">
        <v>3</v>
      </c>
      <c r="M20" s="102">
        <v>7.5</v>
      </c>
      <c r="N20" s="123">
        <f t="shared" si="0"/>
        <v>92.5</v>
      </c>
      <c r="O20" s="81"/>
      <c r="P20" s="97"/>
      <c r="Q20" s="97"/>
    </row>
    <row r="21" spans="1:17" x14ac:dyDescent="0.35">
      <c r="A21" s="111" t="s">
        <v>87</v>
      </c>
      <c r="B21" s="122" t="s">
        <v>421</v>
      </c>
      <c r="C21" s="81">
        <v>3102368553</v>
      </c>
      <c r="D21" s="81" t="s">
        <v>14</v>
      </c>
      <c r="E21" s="81" t="s">
        <v>15</v>
      </c>
      <c r="F21" s="94">
        <f>232+388+5</f>
        <v>625</v>
      </c>
      <c r="G21" s="103">
        <v>620</v>
      </c>
      <c r="H21" s="81">
        <v>0</v>
      </c>
      <c r="I21" s="81">
        <v>70</v>
      </c>
      <c r="J21" s="81">
        <f>26000+10500+6000+5000</f>
        <v>47500</v>
      </c>
      <c r="K21" s="81">
        <v>15</v>
      </c>
      <c r="L21" s="81">
        <v>3</v>
      </c>
      <c r="M21" s="81">
        <v>7.5</v>
      </c>
      <c r="N21" s="123">
        <f t="shared" si="0"/>
        <v>92.5</v>
      </c>
      <c r="O21" s="81"/>
      <c r="P21" s="97"/>
      <c r="Q21" s="97"/>
    </row>
    <row r="22" spans="1:17" x14ac:dyDescent="0.35">
      <c r="A22" s="111" t="s">
        <v>87</v>
      </c>
      <c r="B22" s="122" t="s">
        <v>422</v>
      </c>
      <c r="C22" s="81">
        <v>3102368553</v>
      </c>
      <c r="D22" s="81" t="s">
        <v>14</v>
      </c>
      <c r="E22" s="81" t="s">
        <v>15</v>
      </c>
      <c r="F22" s="94">
        <f>232+388+5</f>
        <v>625</v>
      </c>
      <c r="G22" s="103">
        <v>620</v>
      </c>
      <c r="H22" s="81">
        <v>0</v>
      </c>
      <c r="I22" s="81">
        <v>70</v>
      </c>
      <c r="J22" s="81">
        <f>26000+10500+6000+5000</f>
        <v>47500</v>
      </c>
      <c r="K22" s="81">
        <v>15</v>
      </c>
      <c r="L22" s="81">
        <v>3</v>
      </c>
      <c r="M22" s="81">
        <v>7.5</v>
      </c>
      <c r="N22" s="123">
        <f t="shared" si="0"/>
        <v>92.5</v>
      </c>
      <c r="O22" s="81"/>
      <c r="P22" s="97"/>
      <c r="Q22" s="97"/>
    </row>
    <row r="23" spans="1:17" x14ac:dyDescent="0.35">
      <c r="A23" s="89" t="s">
        <v>55</v>
      </c>
      <c r="B23" s="122" t="s">
        <v>56</v>
      </c>
      <c r="C23" s="81">
        <v>303680943</v>
      </c>
      <c r="D23" s="81" t="s">
        <v>14</v>
      </c>
      <c r="E23" s="81" t="s">
        <v>15</v>
      </c>
      <c r="F23" s="92">
        <v>56</v>
      </c>
      <c r="G23" s="81">
        <v>56</v>
      </c>
      <c r="H23" s="81"/>
      <c r="I23" s="81">
        <v>62</v>
      </c>
      <c r="J23" s="81">
        <v>3634</v>
      </c>
      <c r="K23" s="81">
        <v>15</v>
      </c>
      <c r="L23" s="81">
        <v>9</v>
      </c>
      <c r="M23" s="81">
        <v>15</v>
      </c>
      <c r="N23" s="123">
        <f t="shared" si="0"/>
        <v>92</v>
      </c>
      <c r="O23" s="81"/>
      <c r="P23" s="97"/>
      <c r="Q23" s="97"/>
    </row>
    <row r="24" spans="1:17" x14ac:dyDescent="0.35">
      <c r="A24" s="89" t="s">
        <v>11</v>
      </c>
      <c r="B24" s="122" t="s">
        <v>12</v>
      </c>
      <c r="C24" s="81">
        <v>111190144</v>
      </c>
      <c r="D24" s="81" t="s">
        <v>14</v>
      </c>
      <c r="E24" s="81" t="s">
        <v>15</v>
      </c>
      <c r="F24" s="92">
        <f>82+125+2</f>
        <v>209</v>
      </c>
      <c r="G24" s="81">
        <v>175</v>
      </c>
      <c r="H24" s="81">
        <v>1801</v>
      </c>
      <c r="I24" s="81">
        <v>70</v>
      </c>
      <c r="J24" s="81">
        <v>20817</v>
      </c>
      <c r="K24" s="81">
        <v>15</v>
      </c>
      <c r="L24" s="93" t="s">
        <v>429</v>
      </c>
      <c r="M24" s="81">
        <v>0</v>
      </c>
      <c r="N24" s="123">
        <f t="shared" si="0"/>
        <v>85</v>
      </c>
      <c r="O24" s="125" t="s">
        <v>425</v>
      </c>
      <c r="P24" s="97"/>
      <c r="Q24" s="97"/>
    </row>
    <row r="25" spans="1:17" x14ac:dyDescent="0.35">
      <c r="A25" s="89" t="s">
        <v>16</v>
      </c>
      <c r="B25" s="122" t="s">
        <v>17</v>
      </c>
      <c r="C25" s="81">
        <v>107750682</v>
      </c>
      <c r="D25" s="81" t="s">
        <v>14</v>
      </c>
      <c r="E25" s="91" t="s">
        <v>18</v>
      </c>
      <c r="F25" s="92">
        <f>217+189+0</f>
        <v>406</v>
      </c>
      <c r="G25" s="81">
        <v>546</v>
      </c>
      <c r="H25" s="81"/>
      <c r="I25" s="81">
        <v>70</v>
      </c>
      <c r="J25" s="93" t="s">
        <v>429</v>
      </c>
      <c r="K25" s="81"/>
      <c r="L25" s="81">
        <v>25</v>
      </c>
      <c r="M25" s="81">
        <v>15</v>
      </c>
      <c r="N25" s="123">
        <f t="shared" si="0"/>
        <v>85</v>
      </c>
      <c r="O25" s="125" t="s">
        <v>423</v>
      </c>
      <c r="P25" s="97"/>
      <c r="Q25" s="97"/>
    </row>
    <row r="26" spans="1:17" x14ac:dyDescent="0.35">
      <c r="A26" s="89" t="s">
        <v>19</v>
      </c>
      <c r="B26" s="90" t="s">
        <v>20</v>
      </c>
      <c r="C26" s="81">
        <v>109690469</v>
      </c>
      <c r="D26" s="81" t="s">
        <v>14</v>
      </c>
      <c r="E26" s="91" t="s">
        <v>18</v>
      </c>
      <c r="F26" s="92">
        <f>0+82+2</f>
        <v>84</v>
      </c>
      <c r="G26" s="81">
        <v>190</v>
      </c>
      <c r="H26" s="81"/>
      <c r="I26" s="81">
        <v>70</v>
      </c>
      <c r="J26" s="81">
        <v>10000</v>
      </c>
      <c r="K26" s="81">
        <v>15</v>
      </c>
      <c r="L26" s="93" t="s">
        <v>429</v>
      </c>
      <c r="M26" s="81">
        <v>0</v>
      </c>
      <c r="N26" s="123">
        <f t="shared" si="0"/>
        <v>85</v>
      </c>
      <c r="O26" s="81" t="s">
        <v>437</v>
      </c>
      <c r="P26" s="97"/>
      <c r="Q26" s="97"/>
    </row>
    <row r="27" spans="1:17" x14ac:dyDescent="0.35">
      <c r="A27" s="89" t="s">
        <v>23</v>
      </c>
      <c r="B27" s="122" t="s">
        <v>24</v>
      </c>
      <c r="C27" s="81">
        <v>204800509</v>
      </c>
      <c r="D27" s="81" t="s">
        <v>14</v>
      </c>
      <c r="E27" s="81" t="s">
        <v>15</v>
      </c>
      <c r="F27" s="92">
        <f>0+84+2</f>
        <v>86</v>
      </c>
      <c r="G27" s="81">
        <v>80</v>
      </c>
      <c r="H27" s="81"/>
      <c r="I27" s="81">
        <v>70</v>
      </c>
      <c r="J27" s="81">
        <v>5255</v>
      </c>
      <c r="K27" s="81">
        <v>15</v>
      </c>
      <c r="L27" s="93" t="s">
        <v>429</v>
      </c>
      <c r="M27" s="81">
        <v>0</v>
      </c>
      <c r="N27" s="123">
        <f t="shared" si="0"/>
        <v>85</v>
      </c>
      <c r="O27" s="125" t="s">
        <v>426</v>
      </c>
      <c r="P27" s="97"/>
      <c r="Q27" s="97"/>
    </row>
    <row r="28" spans="1:17" x14ac:dyDescent="0.35">
      <c r="A28" s="89" t="s">
        <v>58</v>
      </c>
      <c r="B28" s="122" t="s">
        <v>59</v>
      </c>
      <c r="C28" s="81">
        <v>108370423</v>
      </c>
      <c r="D28" s="81" t="s">
        <v>14</v>
      </c>
      <c r="E28" s="81" t="s">
        <v>15</v>
      </c>
      <c r="F28" s="92">
        <f>58+219+6</f>
        <v>283</v>
      </c>
      <c r="G28" s="81">
        <v>280</v>
      </c>
      <c r="H28" s="81"/>
      <c r="I28" s="81">
        <v>70</v>
      </c>
      <c r="J28" s="81">
        <v>89829</v>
      </c>
      <c r="K28" s="81">
        <v>15</v>
      </c>
      <c r="L28" s="98" t="s">
        <v>429</v>
      </c>
      <c r="M28" s="81">
        <v>0</v>
      </c>
      <c r="N28" s="123">
        <f t="shared" si="0"/>
        <v>85</v>
      </c>
      <c r="O28" s="125" t="s">
        <v>424</v>
      </c>
      <c r="P28" s="97"/>
      <c r="Q28" s="97"/>
    </row>
    <row r="29" spans="1:17" ht="26" x14ac:dyDescent="0.35">
      <c r="A29" s="99" t="s">
        <v>70</v>
      </c>
      <c r="B29" s="82" t="s">
        <v>435</v>
      </c>
      <c r="C29" s="100">
        <v>3101546643</v>
      </c>
      <c r="D29" s="100" t="s">
        <v>14</v>
      </c>
      <c r="E29" s="100" t="s">
        <v>18</v>
      </c>
      <c r="F29" s="94" t="s">
        <v>432</v>
      </c>
      <c r="G29" s="103">
        <v>0</v>
      </c>
      <c r="H29" s="100">
        <v>253</v>
      </c>
      <c r="I29" s="101">
        <f>MAX(IF(G29&lt;15,0,IF(AND(G29&gt;=15,G29&lt;=40),58,IF(AND(G29&gt;=41,G29&lt;=55),62,IF(AND(G29&gt;=56,G29&lt;=70),66,IF(G29&gt;=71,70))))),IF(H29&lt;50,0,IF(AND(H29&gt;=50,H29&lt;=100),46,IF(AND(H29&gt;=101,H29&lt;=200),50,IF(H29&gt;=201,54)))))</f>
        <v>54</v>
      </c>
      <c r="J29" s="100">
        <v>4576</v>
      </c>
      <c r="K29" s="102">
        <v>15</v>
      </c>
      <c r="L29" s="100">
        <v>10</v>
      </c>
      <c r="M29" s="102">
        <v>15</v>
      </c>
      <c r="N29" s="88">
        <f t="shared" si="0"/>
        <v>84</v>
      </c>
      <c r="O29" s="81"/>
      <c r="P29" s="97"/>
      <c r="Q29" s="97"/>
    </row>
    <row r="30" spans="1:17" ht="26" x14ac:dyDescent="0.35">
      <c r="A30" s="99" t="s">
        <v>75</v>
      </c>
      <c r="B30" s="82" t="s">
        <v>76</v>
      </c>
      <c r="C30" s="100">
        <v>104600875</v>
      </c>
      <c r="D30" s="100" t="s">
        <v>14</v>
      </c>
      <c r="E30" s="100" t="s">
        <v>18</v>
      </c>
      <c r="F30" s="94" t="s">
        <v>432</v>
      </c>
      <c r="G30" s="103">
        <v>0</v>
      </c>
      <c r="H30" s="104">
        <v>1550</v>
      </c>
      <c r="I30" s="101">
        <f>MAX(IF(G30&lt;15,0,IF(AND(G30&gt;=15,G30&lt;=40),58,IF(AND(G30&gt;=41,G30&lt;=55),62,IF(AND(G30&gt;=56,G30&lt;=70),66,IF(G30&gt;=71,70))))),IF(H30&lt;50,0,IF(AND(H30&gt;=50,H30&lt;=100),46,IF(AND(H30&gt;=101,H30&lt;=200),50,IF(H30&gt;=201,54)))))</f>
        <v>54</v>
      </c>
      <c r="J30" s="104">
        <v>112605</v>
      </c>
      <c r="K30" s="102">
        <v>15</v>
      </c>
      <c r="L30" s="100">
        <v>15</v>
      </c>
      <c r="M30" s="102">
        <v>15</v>
      </c>
      <c r="N30" s="88">
        <f t="shared" si="0"/>
        <v>84</v>
      </c>
      <c r="O30" s="81"/>
      <c r="P30" s="126"/>
      <c r="Q30" s="126"/>
    </row>
    <row r="31" spans="1:17" x14ac:dyDescent="0.35">
      <c r="A31" s="99" t="s">
        <v>79</v>
      </c>
      <c r="B31" s="82" t="s">
        <v>80</v>
      </c>
      <c r="C31" s="100">
        <v>106940731</v>
      </c>
      <c r="D31" s="100" t="s">
        <v>14</v>
      </c>
      <c r="E31" s="100" t="s">
        <v>18</v>
      </c>
      <c r="F31" s="94">
        <f>6+0+0</f>
        <v>6</v>
      </c>
      <c r="G31" s="103">
        <v>19</v>
      </c>
      <c r="H31" s="100">
        <v>381</v>
      </c>
      <c r="I31" s="101">
        <v>54</v>
      </c>
      <c r="J31" s="106">
        <v>10235</v>
      </c>
      <c r="K31" s="127">
        <v>15</v>
      </c>
      <c r="L31" s="106">
        <v>20</v>
      </c>
      <c r="M31" s="102">
        <v>15</v>
      </c>
      <c r="N31" s="88">
        <f t="shared" si="0"/>
        <v>84</v>
      </c>
      <c r="O31" s="81"/>
      <c r="P31" s="97"/>
      <c r="Q31" s="97"/>
    </row>
    <row r="32" spans="1:17" x14ac:dyDescent="0.35">
      <c r="A32" s="89" t="s">
        <v>63</v>
      </c>
      <c r="B32" s="90" t="s">
        <v>64</v>
      </c>
      <c r="C32" s="81">
        <v>900080648</v>
      </c>
      <c r="D32" s="81" t="s">
        <v>14</v>
      </c>
      <c r="E32" s="81" t="s">
        <v>15</v>
      </c>
      <c r="F32" s="92">
        <f>237+224+2</f>
        <v>463</v>
      </c>
      <c r="G32" s="81">
        <v>667</v>
      </c>
      <c r="H32" s="81"/>
      <c r="I32" s="81">
        <v>70</v>
      </c>
      <c r="J32" s="81">
        <v>1160</v>
      </c>
      <c r="K32" s="112">
        <v>6</v>
      </c>
      <c r="L32" s="81">
        <v>1</v>
      </c>
      <c r="M32" s="81">
        <v>2.5</v>
      </c>
      <c r="N32" s="88" t="s">
        <v>438</v>
      </c>
      <c r="O32" s="81"/>
      <c r="P32" s="97"/>
      <c r="Q32" s="97"/>
    </row>
    <row r="33" spans="1:17" x14ac:dyDescent="0.35">
      <c r="A33" s="89" t="s">
        <v>35</v>
      </c>
      <c r="B33" s="90" t="s">
        <v>430</v>
      </c>
      <c r="C33" s="81">
        <v>3101342925</v>
      </c>
      <c r="D33" s="81" t="s">
        <v>14</v>
      </c>
      <c r="E33" s="81" t="s">
        <v>15</v>
      </c>
      <c r="F33" s="92">
        <f>1159+6</f>
        <v>1165</v>
      </c>
      <c r="G33" s="81">
        <v>3040</v>
      </c>
      <c r="H33" s="81"/>
      <c r="I33" s="81">
        <v>70</v>
      </c>
      <c r="J33" s="81">
        <v>1297</v>
      </c>
      <c r="K33" s="112">
        <v>6</v>
      </c>
      <c r="L33" s="93" t="s">
        <v>429</v>
      </c>
      <c r="M33" s="81">
        <v>0</v>
      </c>
      <c r="N33" s="88">
        <f>I33+K33+M33</f>
        <v>76</v>
      </c>
      <c r="O33" s="81"/>
      <c r="P33" s="97"/>
      <c r="Q33" s="97"/>
    </row>
    <row r="34" spans="1:17" ht="26" x14ac:dyDescent="0.35">
      <c r="A34" s="111" t="s">
        <v>91</v>
      </c>
      <c r="B34" s="90" t="s">
        <v>92</v>
      </c>
      <c r="C34" s="81">
        <v>110000156</v>
      </c>
      <c r="D34" s="81" t="s">
        <v>14</v>
      </c>
      <c r="E34" s="81" t="s">
        <v>15</v>
      </c>
      <c r="F34" s="94" t="s">
        <v>432</v>
      </c>
      <c r="G34" s="103">
        <v>0</v>
      </c>
      <c r="H34" s="81">
        <v>309</v>
      </c>
      <c r="I34" s="81">
        <v>54</v>
      </c>
      <c r="J34" s="81">
        <v>17067</v>
      </c>
      <c r="K34" s="112">
        <v>15</v>
      </c>
      <c r="L34" s="98" t="s">
        <v>429</v>
      </c>
      <c r="M34" s="81">
        <v>0</v>
      </c>
      <c r="N34" s="88">
        <f>I34+K34+M34</f>
        <v>69</v>
      </c>
      <c r="O34" s="81"/>
      <c r="P34" s="97"/>
      <c r="Q34" s="97"/>
    </row>
    <row r="35" spans="1:17" ht="26" x14ac:dyDescent="0.35">
      <c r="A35" s="89" t="s">
        <v>50</v>
      </c>
      <c r="B35" s="90" t="s">
        <v>433</v>
      </c>
      <c r="C35" s="81">
        <v>3101507920</v>
      </c>
      <c r="D35" s="81" t="s">
        <v>14</v>
      </c>
      <c r="E35" s="81" t="s">
        <v>15</v>
      </c>
      <c r="F35" s="94" t="s">
        <v>432</v>
      </c>
      <c r="G35" s="95"/>
      <c r="H35" s="81">
        <v>958</v>
      </c>
      <c r="I35" s="81">
        <v>54</v>
      </c>
      <c r="J35" s="90" t="s">
        <v>434</v>
      </c>
      <c r="K35" s="112">
        <v>3</v>
      </c>
      <c r="L35" s="81">
        <v>0</v>
      </c>
      <c r="M35" s="81">
        <v>0</v>
      </c>
      <c r="N35" s="88">
        <f>I35+K35+M35</f>
        <v>57</v>
      </c>
      <c r="O35" s="81"/>
      <c r="P35" s="97"/>
      <c r="Q35" s="97"/>
    </row>
    <row r="36" spans="1:17" ht="26" x14ac:dyDescent="0.35">
      <c r="A36" s="89" t="s">
        <v>50</v>
      </c>
      <c r="B36" s="90" t="s">
        <v>431</v>
      </c>
      <c r="C36" s="81">
        <v>3101507920</v>
      </c>
      <c r="D36" s="81" t="s">
        <v>14</v>
      </c>
      <c r="E36" s="81" t="s">
        <v>15</v>
      </c>
      <c r="F36" s="94" t="s">
        <v>432</v>
      </c>
      <c r="G36" s="95"/>
      <c r="H36" s="81">
        <v>223</v>
      </c>
      <c r="I36" s="81">
        <v>54</v>
      </c>
      <c r="J36" s="98" t="s">
        <v>429</v>
      </c>
      <c r="K36" s="112">
        <v>0</v>
      </c>
      <c r="L36" s="93" t="s">
        <v>429</v>
      </c>
      <c r="M36" s="81">
        <v>0</v>
      </c>
      <c r="N36" s="88">
        <f>I36+K36+M36</f>
        <v>54</v>
      </c>
      <c r="O36" s="81"/>
      <c r="P36" s="97"/>
      <c r="Q36" s="97"/>
    </row>
    <row r="37" spans="1:17" x14ac:dyDescent="0.35">
      <c r="A37" s="97"/>
      <c r="B37" s="97"/>
      <c r="C37" s="97"/>
      <c r="D37" s="97"/>
      <c r="E37" s="97"/>
      <c r="F37" s="113"/>
      <c r="G37" s="113"/>
      <c r="H37" s="97"/>
      <c r="I37" s="97"/>
      <c r="J37" s="97"/>
      <c r="K37" s="97"/>
      <c r="L37" s="97"/>
      <c r="M37" s="97"/>
      <c r="N37" s="97"/>
      <c r="O37" s="97"/>
      <c r="P37" s="97"/>
      <c r="Q37" s="97"/>
    </row>
    <row r="38" spans="1:17" x14ac:dyDescent="0.35">
      <c r="A38" s="97"/>
      <c r="B38" s="97"/>
      <c r="C38" s="97"/>
      <c r="D38" s="97"/>
      <c r="E38" s="97"/>
      <c r="F38" s="113"/>
      <c r="G38" s="113"/>
      <c r="H38" s="97"/>
      <c r="I38" s="97"/>
      <c r="J38" s="97"/>
      <c r="K38" s="97"/>
      <c r="L38" s="97"/>
      <c r="M38" s="97"/>
      <c r="N38" s="97"/>
      <c r="O38" s="97"/>
      <c r="P38" s="97"/>
      <c r="Q38" s="97"/>
    </row>
    <row r="39" spans="1:17" ht="15" thickBot="1" x14ac:dyDescent="0.4">
      <c r="A39" s="97"/>
      <c r="B39" s="97"/>
      <c r="C39" s="97"/>
      <c r="D39" s="97"/>
      <c r="E39" s="97"/>
      <c r="F39" s="113"/>
      <c r="G39" s="113"/>
      <c r="H39" s="97"/>
      <c r="I39" s="97"/>
      <c r="J39" s="97"/>
      <c r="K39" s="97"/>
      <c r="L39" s="97"/>
      <c r="M39" s="97"/>
      <c r="N39" s="97"/>
      <c r="O39" s="97"/>
      <c r="P39" s="97"/>
      <c r="Q39" s="97"/>
    </row>
    <row r="40" spans="1:17" ht="15" customHeight="1" thickBot="1" x14ac:dyDescent="0.4">
      <c r="A40" s="224" t="s">
        <v>370</v>
      </c>
      <c r="B40" s="225"/>
      <c r="C40" s="225"/>
      <c r="D40" s="225"/>
      <c r="E40" s="225"/>
      <c r="F40" s="225"/>
      <c r="G40" s="225"/>
      <c r="H40" s="225"/>
      <c r="I40" s="225"/>
      <c r="J40" s="225"/>
      <c r="K40" s="225"/>
      <c r="L40" s="225"/>
      <c r="M40" s="225"/>
      <c r="N40" s="225"/>
      <c r="O40" s="225"/>
      <c r="P40" s="97"/>
      <c r="Q40" s="97"/>
    </row>
    <row r="41" spans="1:17" ht="39" x14ac:dyDescent="0.35">
      <c r="A41" s="115" t="s">
        <v>358</v>
      </c>
      <c r="B41" s="116" t="s">
        <v>359</v>
      </c>
      <c r="C41" s="116" t="s">
        <v>101</v>
      </c>
      <c r="D41" s="116" t="s">
        <v>360</v>
      </c>
      <c r="E41" s="116" t="s">
        <v>361</v>
      </c>
      <c r="F41" s="116" t="s">
        <v>362</v>
      </c>
      <c r="G41" s="116"/>
      <c r="H41" s="116" t="s">
        <v>363</v>
      </c>
      <c r="I41" s="116" t="s">
        <v>364</v>
      </c>
      <c r="J41" s="116" t="s">
        <v>365</v>
      </c>
      <c r="K41" s="116" t="s">
        <v>364</v>
      </c>
      <c r="L41" s="116" t="s">
        <v>366</v>
      </c>
      <c r="M41" s="116" t="s">
        <v>364</v>
      </c>
      <c r="N41" s="116" t="s">
        <v>367</v>
      </c>
      <c r="O41" s="117" t="s">
        <v>368</v>
      </c>
      <c r="P41" s="97"/>
      <c r="Q41" s="97"/>
    </row>
    <row r="42" spans="1:17" x14ac:dyDescent="0.35">
      <c r="A42" s="90" t="s">
        <v>26</v>
      </c>
      <c r="B42" s="90" t="s">
        <v>27</v>
      </c>
      <c r="C42" s="90">
        <v>114590822</v>
      </c>
      <c r="D42" s="90" t="s">
        <v>15</v>
      </c>
      <c r="E42" s="90" t="s">
        <v>14</v>
      </c>
      <c r="F42" s="118">
        <f>0+89</f>
        <v>89</v>
      </c>
      <c r="G42" s="81">
        <v>81</v>
      </c>
      <c r="H42" s="81"/>
      <c r="I42" s="81">
        <v>70</v>
      </c>
      <c r="J42" s="81">
        <v>9681</v>
      </c>
      <c r="K42" s="81">
        <v>15</v>
      </c>
      <c r="L42" s="81">
        <v>9</v>
      </c>
      <c r="M42" s="81">
        <v>15</v>
      </c>
      <c r="N42" s="100">
        <f>I42+K42+M42</f>
        <v>100</v>
      </c>
      <c r="O42" s="90"/>
      <c r="P42" s="97"/>
      <c r="Q42" s="97"/>
    </row>
    <row r="43" spans="1:17" x14ac:dyDescent="0.35">
      <c r="A43" s="90" t="s">
        <v>38</v>
      </c>
      <c r="B43" s="90" t="s">
        <v>39</v>
      </c>
      <c r="C43" s="90">
        <v>105450772</v>
      </c>
      <c r="D43" s="90" t="s">
        <v>15</v>
      </c>
      <c r="E43" s="90" t="s">
        <v>14</v>
      </c>
      <c r="F43" s="118">
        <f>362+211</f>
        <v>573</v>
      </c>
      <c r="G43" s="81">
        <v>451</v>
      </c>
      <c r="H43" s="81"/>
      <c r="I43" s="81">
        <v>70</v>
      </c>
      <c r="J43" s="81">
        <v>120954</v>
      </c>
      <c r="K43" s="81">
        <v>15</v>
      </c>
      <c r="L43" s="81">
        <v>14</v>
      </c>
      <c r="M43" s="81">
        <v>15</v>
      </c>
      <c r="N43" s="100">
        <f t="shared" ref="N43:N44" si="1">I43+K43+M43</f>
        <v>100</v>
      </c>
      <c r="O43" s="90"/>
      <c r="P43" s="97"/>
      <c r="Q43" s="97"/>
    </row>
    <row r="44" spans="1:17" x14ac:dyDescent="0.35">
      <c r="A44" s="90" t="s">
        <v>61</v>
      </c>
      <c r="B44" s="90" t="s">
        <v>62</v>
      </c>
      <c r="C44" s="90">
        <v>106350557</v>
      </c>
      <c r="D44" s="90" t="s">
        <v>15</v>
      </c>
      <c r="E44" s="90" t="s">
        <v>14</v>
      </c>
      <c r="F44" s="118">
        <f>0+182</f>
        <v>182</v>
      </c>
      <c r="G44" s="81">
        <v>158</v>
      </c>
      <c r="H44" s="81"/>
      <c r="I44" s="81">
        <v>70</v>
      </c>
      <c r="J44" s="81">
        <v>11065</v>
      </c>
      <c r="K44" s="81">
        <v>15</v>
      </c>
      <c r="L44" s="81">
        <v>14</v>
      </c>
      <c r="M44" s="81">
        <v>15</v>
      </c>
      <c r="N44" s="100">
        <f t="shared" si="1"/>
        <v>100</v>
      </c>
      <c r="O44" s="90"/>
      <c r="P44" s="97"/>
      <c r="Q44" s="97"/>
    </row>
    <row r="45" spans="1:17" x14ac:dyDescent="0.35">
      <c r="A45" s="97"/>
      <c r="B45" s="97"/>
      <c r="C45" s="97"/>
      <c r="D45" s="97"/>
      <c r="E45" s="97"/>
      <c r="F45" s="113"/>
      <c r="G45" s="113"/>
      <c r="H45" s="97"/>
      <c r="I45" s="97"/>
      <c r="J45" s="97"/>
      <c r="K45" s="97"/>
      <c r="L45" s="97"/>
      <c r="M45" s="97"/>
      <c r="N45" s="97"/>
      <c r="O45" s="97"/>
      <c r="P45" s="97"/>
      <c r="Q45" s="97"/>
    </row>
    <row r="46" spans="1:17" x14ac:dyDescent="0.35">
      <c r="A46" s="97"/>
      <c r="B46" s="97"/>
      <c r="C46" s="97"/>
      <c r="D46" s="97"/>
      <c r="E46" s="97"/>
      <c r="F46" s="113"/>
      <c r="G46" s="113"/>
      <c r="H46" s="97"/>
      <c r="I46" s="97"/>
      <c r="J46" s="97"/>
      <c r="K46" s="97"/>
      <c r="L46" s="97"/>
      <c r="M46" s="97"/>
      <c r="N46" s="97"/>
      <c r="O46" s="97"/>
      <c r="P46" s="97"/>
      <c r="Q46" s="97"/>
    </row>
    <row r="47" spans="1:17" x14ac:dyDescent="0.35">
      <c r="A47" s="97"/>
      <c r="B47" s="97"/>
      <c r="C47" s="97"/>
      <c r="D47" s="97"/>
      <c r="E47" s="97"/>
      <c r="F47" s="113"/>
      <c r="G47" s="113"/>
      <c r="H47" s="97"/>
      <c r="I47" s="97"/>
      <c r="J47" s="97"/>
      <c r="K47" s="97"/>
      <c r="L47" s="97"/>
      <c r="M47" s="97"/>
      <c r="N47" s="97"/>
      <c r="O47" s="97"/>
      <c r="P47" s="97"/>
      <c r="Q47" s="97"/>
    </row>
    <row r="48" spans="1:17" x14ac:dyDescent="0.35">
      <c r="A48" s="97"/>
      <c r="B48" s="97"/>
      <c r="C48" s="97"/>
      <c r="D48" s="97"/>
      <c r="E48" s="97"/>
      <c r="F48" s="113"/>
      <c r="G48" s="113"/>
      <c r="H48" s="97"/>
      <c r="I48" s="97"/>
      <c r="J48" s="97"/>
      <c r="K48" s="97"/>
      <c r="L48" s="97"/>
      <c r="M48" s="97"/>
      <c r="N48" s="97"/>
      <c r="O48" s="97"/>
      <c r="P48" s="97"/>
      <c r="Q48" s="97"/>
    </row>
    <row r="49" spans="1:17" x14ac:dyDescent="0.35">
      <c r="A49" s="97"/>
      <c r="B49" s="97"/>
      <c r="C49" s="97"/>
      <c r="D49" s="97"/>
      <c r="E49" s="97"/>
      <c r="F49" s="113"/>
      <c r="G49" s="113"/>
      <c r="H49" s="97"/>
      <c r="I49" s="97"/>
      <c r="J49" s="97"/>
      <c r="K49" s="97"/>
      <c r="L49" s="97"/>
      <c r="M49" s="97"/>
      <c r="N49" s="97"/>
      <c r="O49" s="97"/>
      <c r="P49" s="97"/>
      <c r="Q49" s="97"/>
    </row>
    <row r="50" spans="1:17" x14ac:dyDescent="0.35">
      <c r="A50" s="97"/>
      <c r="B50" s="97"/>
      <c r="C50" s="97"/>
      <c r="D50" s="97"/>
      <c r="E50" s="97"/>
      <c r="F50" s="113"/>
      <c r="G50" s="113"/>
      <c r="H50" s="97"/>
      <c r="I50" s="97"/>
      <c r="J50" s="97"/>
      <c r="K50" s="97"/>
      <c r="L50" s="97"/>
      <c r="M50" s="97"/>
      <c r="N50" s="97"/>
      <c r="O50" s="97"/>
      <c r="P50" s="97"/>
      <c r="Q50" s="97"/>
    </row>
    <row r="51" spans="1:17" x14ac:dyDescent="0.35">
      <c r="A51" s="97"/>
      <c r="B51" s="97"/>
      <c r="C51" s="97"/>
      <c r="D51" s="97"/>
      <c r="E51" s="97"/>
      <c r="F51" s="113"/>
      <c r="G51" s="113"/>
      <c r="H51" s="97"/>
      <c r="I51" s="97"/>
      <c r="J51" s="97"/>
      <c r="K51" s="97"/>
      <c r="L51" s="97"/>
      <c r="M51" s="97"/>
      <c r="N51" s="97"/>
      <c r="O51" s="97"/>
      <c r="P51" s="97"/>
      <c r="Q51" s="97"/>
    </row>
    <row r="52" spans="1:17" x14ac:dyDescent="0.35">
      <c r="A52" s="97"/>
      <c r="B52" s="97"/>
      <c r="C52" s="97"/>
      <c r="D52" s="97"/>
      <c r="E52" s="97"/>
      <c r="F52" s="113"/>
      <c r="G52" s="113"/>
      <c r="H52" s="97"/>
      <c r="I52" s="97"/>
      <c r="J52" s="97"/>
      <c r="K52" s="97"/>
      <c r="L52" s="97"/>
      <c r="M52" s="97"/>
      <c r="N52" s="97"/>
      <c r="O52" s="97"/>
      <c r="P52" s="97"/>
      <c r="Q52" s="97"/>
    </row>
    <row r="53" spans="1:17" x14ac:dyDescent="0.35">
      <c r="A53" s="97"/>
      <c r="B53" s="97"/>
      <c r="C53" s="97"/>
      <c r="D53" s="97"/>
      <c r="E53" s="97"/>
      <c r="F53" s="113"/>
      <c r="G53" s="113"/>
      <c r="H53" s="97"/>
      <c r="I53" s="97"/>
      <c r="J53" s="97"/>
      <c r="K53" s="97"/>
      <c r="L53" s="97"/>
      <c r="M53" s="97"/>
      <c r="N53" s="97"/>
      <c r="O53" s="97"/>
      <c r="P53" s="97"/>
      <c r="Q53" s="97"/>
    </row>
    <row r="54" spans="1:17" x14ac:dyDescent="0.35">
      <c r="A54" s="97"/>
      <c r="B54" s="97"/>
      <c r="C54" s="97"/>
      <c r="D54" s="97"/>
      <c r="E54" s="97"/>
      <c r="F54" s="113"/>
      <c r="G54" s="113"/>
      <c r="H54" s="97"/>
      <c r="I54" s="97"/>
      <c r="J54" s="97"/>
      <c r="K54" s="97"/>
      <c r="L54" s="97"/>
      <c r="M54" s="97"/>
      <c r="N54" s="97"/>
      <c r="O54" s="97"/>
      <c r="P54" s="97"/>
      <c r="Q54" s="97"/>
    </row>
    <row r="55" spans="1:17" x14ac:dyDescent="0.35">
      <c r="A55" s="97"/>
      <c r="B55" s="97"/>
      <c r="C55" s="97"/>
      <c r="D55" s="97"/>
      <c r="E55" s="97"/>
      <c r="F55" s="113"/>
      <c r="G55" s="113"/>
      <c r="H55" s="97"/>
      <c r="I55" s="97"/>
      <c r="J55" s="97"/>
      <c r="K55" s="97"/>
      <c r="L55" s="97"/>
      <c r="M55" s="97"/>
      <c r="N55" s="97"/>
      <c r="O55" s="97"/>
      <c r="P55" s="97"/>
      <c r="Q55" s="97"/>
    </row>
    <row r="56" spans="1:17" x14ac:dyDescent="0.35">
      <c r="A56" s="97"/>
      <c r="B56" s="97"/>
      <c r="C56" s="97"/>
      <c r="D56" s="97"/>
      <c r="E56" s="97"/>
      <c r="F56" s="113"/>
      <c r="G56" s="113"/>
      <c r="H56" s="97"/>
      <c r="I56" s="97"/>
      <c r="J56" s="97"/>
      <c r="K56" s="97"/>
      <c r="L56" s="97"/>
      <c r="M56" s="97"/>
      <c r="N56" s="97"/>
      <c r="O56" s="97"/>
      <c r="P56" s="97"/>
      <c r="Q56" s="97"/>
    </row>
    <row r="57" spans="1:17" x14ac:dyDescent="0.35">
      <c r="A57" s="97"/>
      <c r="B57" s="97"/>
      <c r="C57" s="97"/>
      <c r="D57" s="97"/>
      <c r="E57" s="97"/>
      <c r="F57" s="113"/>
      <c r="G57" s="113"/>
      <c r="H57" s="97"/>
      <c r="I57" s="97"/>
      <c r="J57" s="97"/>
      <c r="K57" s="97"/>
      <c r="L57" s="97"/>
      <c r="M57" s="97"/>
      <c r="N57" s="97"/>
      <c r="O57" s="97"/>
      <c r="P57" s="97"/>
      <c r="Q57" s="97"/>
    </row>
    <row r="58" spans="1:17" x14ac:dyDescent="0.35">
      <c r="A58" s="97"/>
      <c r="B58" s="97"/>
      <c r="C58" s="97"/>
      <c r="D58" s="97"/>
      <c r="E58" s="97"/>
      <c r="F58" s="113"/>
      <c r="G58" s="113"/>
      <c r="H58" s="97"/>
      <c r="I58" s="97"/>
      <c r="J58" s="97"/>
      <c r="K58" s="97"/>
      <c r="L58" s="97"/>
      <c r="M58" s="97"/>
      <c r="N58" s="97"/>
      <c r="O58" s="97"/>
      <c r="P58" s="97"/>
      <c r="Q58" s="97"/>
    </row>
    <row r="59" spans="1:17" x14ac:dyDescent="0.35">
      <c r="A59" s="97"/>
      <c r="B59" s="97"/>
      <c r="C59" s="97"/>
      <c r="D59" s="97"/>
      <c r="E59" s="97"/>
      <c r="F59" s="113"/>
      <c r="G59" s="113"/>
      <c r="H59" s="97"/>
      <c r="I59" s="97"/>
      <c r="J59" s="97"/>
      <c r="K59" s="97"/>
      <c r="L59" s="97"/>
      <c r="M59" s="97"/>
      <c r="N59" s="97"/>
      <c r="O59" s="97"/>
      <c r="P59" s="97"/>
      <c r="Q59" s="97"/>
    </row>
  </sheetData>
  <mergeCells count="2">
    <mergeCell ref="A3:O3"/>
    <mergeCell ref="A40:O4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BF664-EA3A-4DDD-8227-DDDFF5248802}">
  <dimension ref="B2:S50"/>
  <sheetViews>
    <sheetView showGridLines="0" topLeftCell="A33" zoomScale="85" zoomScaleNormal="85" workbookViewId="0">
      <selection activeCell="Q41" sqref="Q41:S50"/>
    </sheetView>
  </sheetViews>
  <sheetFormatPr baseColWidth="10" defaultRowHeight="14.5" x14ac:dyDescent="0.35"/>
  <cols>
    <col min="1" max="1" width="10.90625" style="178"/>
    <col min="2" max="2" width="5" style="178" customWidth="1"/>
    <col min="3" max="3" width="12.453125" style="178" bestFit="1" customWidth="1"/>
    <col min="4" max="4" width="46" style="178" customWidth="1"/>
    <col min="5" max="7" width="10.90625" style="178"/>
    <col min="8" max="8" width="53.6328125" style="179" customWidth="1"/>
    <col min="9" max="11" width="10.90625" style="178"/>
    <col min="12" max="12" width="15" style="178" bestFit="1" customWidth="1"/>
    <col min="13" max="13" width="41.7265625" style="3" customWidth="1"/>
    <col min="14" max="14" width="17" style="178" customWidth="1"/>
    <col min="15" max="15" width="69.54296875" style="178" customWidth="1"/>
    <col min="16" max="16" width="10.90625" style="178"/>
    <col min="17" max="17" width="11.81640625" style="178" bestFit="1" customWidth="1"/>
    <col min="18" max="18" width="44.26953125" style="178" bestFit="1" customWidth="1"/>
    <col min="19" max="19" width="49.90625" style="178" customWidth="1"/>
    <col min="20" max="16384" width="10.90625" style="178"/>
  </cols>
  <sheetData>
    <row r="2" spans="2:15" ht="18.5" x14ac:dyDescent="0.35">
      <c r="B2" s="226" t="s">
        <v>369</v>
      </c>
      <c r="C2" s="226"/>
      <c r="D2" s="226"/>
      <c r="E2" s="226"/>
      <c r="F2" s="226"/>
      <c r="K2" s="226"/>
      <c r="L2" s="226"/>
      <c r="M2" s="226"/>
      <c r="N2" s="226"/>
      <c r="O2" s="179"/>
    </row>
    <row r="3" spans="2:15" ht="26" x14ac:dyDescent="0.35">
      <c r="B3" s="79"/>
      <c r="C3" s="79" t="s">
        <v>358</v>
      </c>
      <c r="D3" s="79" t="s">
        <v>359</v>
      </c>
      <c r="E3" s="79" t="s">
        <v>499</v>
      </c>
      <c r="F3" s="79" t="s">
        <v>367</v>
      </c>
      <c r="H3" s="182"/>
      <c r="K3" s="79"/>
      <c r="L3" s="79" t="s">
        <v>358</v>
      </c>
      <c r="M3" s="79" t="s">
        <v>359</v>
      </c>
      <c r="N3" s="79" t="s">
        <v>455</v>
      </c>
      <c r="O3" s="182" t="s">
        <v>501</v>
      </c>
    </row>
    <row r="4" spans="2:15" ht="87" x14ac:dyDescent="0.35">
      <c r="B4" s="185">
        <v>1</v>
      </c>
      <c r="C4" s="186" t="s">
        <v>21</v>
      </c>
      <c r="D4" s="186" t="s">
        <v>173</v>
      </c>
      <c r="E4" s="181" t="s">
        <v>14</v>
      </c>
      <c r="F4" s="185">
        <v>100</v>
      </c>
      <c r="H4" s="183" t="s">
        <v>453</v>
      </c>
      <c r="K4" s="185">
        <v>1</v>
      </c>
      <c r="L4" s="187" t="s">
        <v>21</v>
      </c>
      <c r="M4" s="184" t="s">
        <v>173</v>
      </c>
      <c r="N4" s="181" t="s">
        <v>14</v>
      </c>
      <c r="O4" s="183" t="s">
        <v>453</v>
      </c>
    </row>
    <row r="5" spans="2:15" x14ac:dyDescent="0.35">
      <c r="B5" s="185">
        <v>2</v>
      </c>
      <c r="C5" s="186" t="s">
        <v>28</v>
      </c>
      <c r="D5" s="186" t="s">
        <v>29</v>
      </c>
      <c r="E5" s="181" t="s">
        <v>14</v>
      </c>
      <c r="F5" s="185">
        <v>100</v>
      </c>
      <c r="H5" s="183"/>
      <c r="K5" s="185">
        <v>2</v>
      </c>
      <c r="L5" s="187" t="s">
        <v>28</v>
      </c>
      <c r="M5" s="184" t="s">
        <v>29</v>
      </c>
      <c r="N5" s="181" t="s">
        <v>14</v>
      </c>
      <c r="O5" s="183"/>
    </row>
    <row r="6" spans="2:15" x14ac:dyDescent="0.35">
      <c r="B6" s="185">
        <v>3</v>
      </c>
      <c r="C6" s="186" t="s">
        <v>30</v>
      </c>
      <c r="D6" s="186" t="s">
        <v>31</v>
      </c>
      <c r="E6" s="181" t="s">
        <v>14</v>
      </c>
      <c r="F6" s="185">
        <v>100</v>
      </c>
      <c r="H6" s="183"/>
      <c r="K6" s="185">
        <v>3</v>
      </c>
      <c r="L6" s="187" t="s">
        <v>30</v>
      </c>
      <c r="M6" s="184" t="s">
        <v>31</v>
      </c>
      <c r="N6" s="181" t="s">
        <v>14</v>
      </c>
      <c r="O6" s="183"/>
    </row>
    <row r="7" spans="2:15" x14ac:dyDescent="0.35">
      <c r="B7" s="185">
        <v>4</v>
      </c>
      <c r="C7" s="186" t="s">
        <v>40</v>
      </c>
      <c r="D7" s="186" t="s">
        <v>41</v>
      </c>
      <c r="E7" s="181" t="s">
        <v>14</v>
      </c>
      <c r="F7" s="185">
        <v>100</v>
      </c>
      <c r="H7" s="183" t="s">
        <v>151</v>
      </c>
      <c r="K7" s="185">
        <v>4</v>
      </c>
      <c r="L7" s="187" t="s">
        <v>40</v>
      </c>
      <c r="M7" s="184" t="s">
        <v>41</v>
      </c>
      <c r="N7" s="181" t="s">
        <v>14</v>
      </c>
      <c r="O7" s="183" t="s">
        <v>151</v>
      </c>
    </row>
    <row r="8" spans="2:15" x14ac:dyDescent="0.35">
      <c r="B8" s="185">
        <v>5</v>
      </c>
      <c r="C8" s="186" t="s">
        <v>42</v>
      </c>
      <c r="D8" s="186" t="s">
        <v>43</v>
      </c>
      <c r="E8" s="181" t="s">
        <v>14</v>
      </c>
      <c r="F8" s="185">
        <v>100</v>
      </c>
      <c r="H8" s="183" t="s">
        <v>495</v>
      </c>
      <c r="K8" s="185">
        <v>5</v>
      </c>
      <c r="L8" s="187" t="s">
        <v>42</v>
      </c>
      <c r="M8" s="184" t="s">
        <v>43</v>
      </c>
      <c r="N8" s="181" t="s">
        <v>14</v>
      </c>
      <c r="O8" s="183" t="s">
        <v>495</v>
      </c>
    </row>
    <row r="9" spans="2:15" x14ac:dyDescent="0.35">
      <c r="B9" s="185">
        <v>6</v>
      </c>
      <c r="C9" s="186" t="s">
        <v>45</v>
      </c>
      <c r="D9" s="186" t="s">
        <v>46</v>
      </c>
      <c r="E9" s="181" t="s">
        <v>14</v>
      </c>
      <c r="F9" s="185">
        <v>100</v>
      </c>
      <c r="H9" s="183" t="s">
        <v>495</v>
      </c>
      <c r="K9" s="185">
        <v>6</v>
      </c>
      <c r="L9" s="187" t="s">
        <v>45</v>
      </c>
      <c r="M9" s="184" t="s">
        <v>46</v>
      </c>
      <c r="N9" s="181" t="s">
        <v>14</v>
      </c>
      <c r="O9" s="183" t="s">
        <v>495</v>
      </c>
    </row>
    <row r="10" spans="2:15" ht="43.5" x14ac:dyDescent="0.35">
      <c r="B10" s="185">
        <v>7</v>
      </c>
      <c r="C10" s="186" t="s">
        <v>47</v>
      </c>
      <c r="D10" s="186" t="s">
        <v>48</v>
      </c>
      <c r="E10" s="181" t="s">
        <v>14</v>
      </c>
      <c r="F10" s="185">
        <v>100</v>
      </c>
      <c r="H10" s="183" t="s">
        <v>494</v>
      </c>
      <c r="K10" s="185">
        <v>7</v>
      </c>
      <c r="L10" s="187" t="s">
        <v>47</v>
      </c>
      <c r="M10" s="184" t="s">
        <v>48</v>
      </c>
      <c r="N10" s="181" t="s">
        <v>14</v>
      </c>
      <c r="O10" s="183" t="s">
        <v>494</v>
      </c>
    </row>
    <row r="11" spans="2:15" x14ac:dyDescent="0.35">
      <c r="B11" s="185">
        <v>8</v>
      </c>
      <c r="C11" s="186" t="s">
        <v>66</v>
      </c>
      <c r="D11" s="186" t="s">
        <v>67</v>
      </c>
      <c r="E11" s="181" t="s">
        <v>14</v>
      </c>
      <c r="F11" s="185">
        <v>100</v>
      </c>
      <c r="H11" s="183" t="s">
        <v>495</v>
      </c>
      <c r="K11" s="185">
        <v>8</v>
      </c>
      <c r="L11" s="187" t="s">
        <v>66</v>
      </c>
      <c r="M11" s="184" t="s">
        <v>67</v>
      </c>
      <c r="N11" s="181" t="s">
        <v>14</v>
      </c>
      <c r="O11" s="183" t="s">
        <v>495</v>
      </c>
    </row>
    <row r="12" spans="2:15" ht="43.5" x14ac:dyDescent="0.35">
      <c r="B12" s="185">
        <v>9</v>
      </c>
      <c r="C12" s="186" t="s">
        <v>70</v>
      </c>
      <c r="D12" s="186" t="s">
        <v>456</v>
      </c>
      <c r="E12" s="181" t="s">
        <v>14</v>
      </c>
      <c r="F12" s="185">
        <v>100</v>
      </c>
      <c r="H12" s="183" t="s">
        <v>454</v>
      </c>
      <c r="K12" s="185">
        <v>9</v>
      </c>
      <c r="L12" s="187" t="s">
        <v>70</v>
      </c>
      <c r="M12" s="184" t="s">
        <v>456</v>
      </c>
      <c r="N12" s="181" t="s">
        <v>14</v>
      </c>
      <c r="O12" s="183" t="s">
        <v>454</v>
      </c>
    </row>
    <row r="13" spans="2:15" x14ac:dyDescent="0.35">
      <c r="B13" s="185">
        <v>10</v>
      </c>
      <c r="C13" s="186" t="s">
        <v>77</v>
      </c>
      <c r="D13" s="186" t="s">
        <v>78</v>
      </c>
      <c r="E13" s="181" t="s">
        <v>14</v>
      </c>
      <c r="F13" s="185">
        <v>100</v>
      </c>
      <c r="H13" s="183"/>
      <c r="K13" s="185">
        <v>10</v>
      </c>
      <c r="L13" s="187" t="s">
        <v>77</v>
      </c>
      <c r="M13" s="184" t="s">
        <v>78</v>
      </c>
      <c r="N13" s="181" t="s">
        <v>14</v>
      </c>
      <c r="O13" s="183"/>
    </row>
    <row r="14" spans="2:15" ht="43.5" x14ac:dyDescent="0.35">
      <c r="B14" s="185">
        <v>11</v>
      </c>
      <c r="C14" s="186" t="s">
        <v>85</v>
      </c>
      <c r="D14" s="186" t="s">
        <v>86</v>
      </c>
      <c r="E14" s="181" t="s">
        <v>14</v>
      </c>
      <c r="F14" s="185">
        <v>100</v>
      </c>
      <c r="H14" s="183" t="s">
        <v>496</v>
      </c>
      <c r="K14" s="185">
        <v>11</v>
      </c>
      <c r="L14" s="187" t="s">
        <v>85</v>
      </c>
      <c r="M14" s="184" t="s">
        <v>86</v>
      </c>
      <c r="N14" s="181" t="s">
        <v>14</v>
      </c>
      <c r="O14" s="183" t="s">
        <v>496</v>
      </c>
    </row>
    <row r="15" spans="2:15" x14ac:dyDescent="0.35">
      <c r="B15" s="185">
        <v>12</v>
      </c>
      <c r="C15" s="186" t="s">
        <v>93</v>
      </c>
      <c r="D15" s="186" t="s">
        <v>94</v>
      </c>
      <c r="E15" s="181" t="s">
        <v>14</v>
      </c>
      <c r="F15" s="185">
        <v>100</v>
      </c>
      <c r="H15" s="183"/>
      <c r="K15" s="185">
        <v>12</v>
      </c>
      <c r="L15" s="187" t="s">
        <v>93</v>
      </c>
      <c r="M15" s="184" t="s">
        <v>94</v>
      </c>
      <c r="N15" s="181" t="s">
        <v>14</v>
      </c>
      <c r="O15" s="183"/>
    </row>
    <row r="16" spans="2:15" x14ac:dyDescent="0.35">
      <c r="B16" s="185">
        <v>13</v>
      </c>
      <c r="C16" s="186" t="s">
        <v>83</v>
      </c>
      <c r="D16" s="186" t="s">
        <v>84</v>
      </c>
      <c r="E16" s="181" t="s">
        <v>14</v>
      </c>
      <c r="F16" s="185">
        <v>98.5</v>
      </c>
      <c r="H16" s="183"/>
      <c r="K16" s="185">
        <v>13</v>
      </c>
      <c r="L16" s="187" t="s">
        <v>83</v>
      </c>
      <c r="M16" s="184" t="s">
        <v>84</v>
      </c>
      <c r="N16" s="181" t="s">
        <v>14</v>
      </c>
      <c r="O16" s="183"/>
    </row>
    <row r="17" spans="2:15" x14ac:dyDescent="0.35">
      <c r="B17" s="185">
        <v>14</v>
      </c>
      <c r="C17" s="186" t="s">
        <v>33</v>
      </c>
      <c r="D17" s="186" t="s">
        <v>34</v>
      </c>
      <c r="E17" s="181" t="s">
        <v>14</v>
      </c>
      <c r="F17" s="185">
        <v>96</v>
      </c>
      <c r="H17" s="183"/>
      <c r="K17" s="185">
        <v>14</v>
      </c>
      <c r="L17" s="187" t="s">
        <v>33</v>
      </c>
      <c r="M17" s="184" t="s">
        <v>34</v>
      </c>
      <c r="N17" s="181" t="s">
        <v>14</v>
      </c>
      <c r="O17" s="183"/>
    </row>
    <row r="18" spans="2:15" x14ac:dyDescent="0.35">
      <c r="B18" s="185">
        <v>15</v>
      </c>
      <c r="C18" s="186" t="s">
        <v>68</v>
      </c>
      <c r="D18" s="186" t="s">
        <v>69</v>
      </c>
      <c r="E18" s="181" t="s">
        <v>14</v>
      </c>
      <c r="F18" s="185">
        <v>92.5</v>
      </c>
      <c r="H18" s="183" t="s">
        <v>393</v>
      </c>
      <c r="K18" s="185">
        <v>15</v>
      </c>
      <c r="L18" s="187" t="s">
        <v>68</v>
      </c>
      <c r="M18" s="184" t="s">
        <v>69</v>
      </c>
      <c r="N18" s="181" t="s">
        <v>14</v>
      </c>
      <c r="O18" s="183" t="s">
        <v>393</v>
      </c>
    </row>
    <row r="19" spans="2:15" ht="58" x14ac:dyDescent="0.35">
      <c r="B19" s="185">
        <v>16</v>
      </c>
      <c r="C19" s="186" t="s">
        <v>87</v>
      </c>
      <c r="D19" s="186" t="s">
        <v>421</v>
      </c>
      <c r="E19" s="181" t="s">
        <v>14</v>
      </c>
      <c r="F19" s="185">
        <v>92.5</v>
      </c>
      <c r="H19" s="183" t="s">
        <v>497</v>
      </c>
      <c r="K19" s="185">
        <v>16</v>
      </c>
      <c r="L19" s="187" t="s">
        <v>87</v>
      </c>
      <c r="M19" s="184" t="s">
        <v>421</v>
      </c>
      <c r="N19" s="181" t="s">
        <v>14</v>
      </c>
      <c r="O19" s="183" t="s">
        <v>497</v>
      </c>
    </row>
    <row r="20" spans="2:15" ht="58" x14ac:dyDescent="0.35">
      <c r="B20" s="185">
        <v>17</v>
      </c>
      <c r="C20" s="186" t="s">
        <v>87</v>
      </c>
      <c r="D20" s="186" t="s">
        <v>422</v>
      </c>
      <c r="E20" s="181" t="s">
        <v>14</v>
      </c>
      <c r="F20" s="185">
        <v>92.5</v>
      </c>
      <c r="H20" s="183" t="s">
        <v>497</v>
      </c>
      <c r="K20" s="185">
        <v>17</v>
      </c>
      <c r="L20" s="187" t="s">
        <v>87</v>
      </c>
      <c r="M20" s="184" t="s">
        <v>422</v>
      </c>
      <c r="N20" s="181" t="s">
        <v>14</v>
      </c>
      <c r="O20" s="183" t="s">
        <v>497</v>
      </c>
    </row>
    <row r="21" spans="2:15" x14ac:dyDescent="0.35">
      <c r="B21" s="185">
        <v>18</v>
      </c>
      <c r="C21" s="186" t="s">
        <v>55</v>
      </c>
      <c r="D21" s="186" t="s">
        <v>56</v>
      </c>
      <c r="E21" s="181" t="s">
        <v>14</v>
      </c>
      <c r="F21" s="185">
        <v>92</v>
      </c>
      <c r="H21" s="183"/>
      <c r="K21" s="185">
        <v>18</v>
      </c>
      <c r="L21" s="187" t="s">
        <v>55</v>
      </c>
      <c r="M21" s="184" t="s">
        <v>56</v>
      </c>
      <c r="N21" s="181" t="s">
        <v>14</v>
      </c>
      <c r="O21" s="183"/>
    </row>
    <row r="22" spans="2:15" x14ac:dyDescent="0.35">
      <c r="B22" s="185">
        <v>19</v>
      </c>
      <c r="C22" s="186" t="s">
        <v>16</v>
      </c>
      <c r="D22" s="186" t="s">
        <v>17</v>
      </c>
      <c r="E22" s="181" t="s">
        <v>14</v>
      </c>
      <c r="F22" s="185">
        <v>85</v>
      </c>
      <c r="G22" s="178" t="s">
        <v>423</v>
      </c>
      <c r="H22" s="183"/>
      <c r="K22" s="185">
        <v>19</v>
      </c>
      <c r="L22" s="187" t="s">
        <v>16</v>
      </c>
      <c r="M22" s="184" t="s">
        <v>17</v>
      </c>
      <c r="N22" s="181" t="s">
        <v>14</v>
      </c>
      <c r="O22" s="183"/>
    </row>
    <row r="23" spans="2:15" x14ac:dyDescent="0.35">
      <c r="B23" s="185">
        <v>20</v>
      </c>
      <c r="C23" s="186" t="s">
        <v>58</v>
      </c>
      <c r="D23" s="186" t="s">
        <v>59</v>
      </c>
      <c r="E23" s="181" t="s">
        <v>14</v>
      </c>
      <c r="F23" s="185">
        <v>85</v>
      </c>
      <c r="G23" s="178" t="s">
        <v>424</v>
      </c>
      <c r="H23" s="183"/>
      <c r="K23" s="185">
        <v>20</v>
      </c>
      <c r="L23" s="187" t="s">
        <v>58</v>
      </c>
      <c r="M23" s="184" t="s">
        <v>59</v>
      </c>
      <c r="N23" s="181" t="s">
        <v>14</v>
      </c>
      <c r="O23" s="183"/>
    </row>
    <row r="24" spans="2:15" x14ac:dyDescent="0.35">
      <c r="B24" s="185">
        <v>21</v>
      </c>
      <c r="C24" s="186" t="s">
        <v>11</v>
      </c>
      <c r="D24" s="186" t="s">
        <v>12</v>
      </c>
      <c r="E24" s="181" t="s">
        <v>14</v>
      </c>
      <c r="F24" s="185">
        <v>85</v>
      </c>
      <c r="G24" s="178" t="s">
        <v>425</v>
      </c>
      <c r="H24" s="183" t="s">
        <v>151</v>
      </c>
      <c r="K24" s="185">
        <v>21</v>
      </c>
      <c r="L24" s="187" t="s">
        <v>11</v>
      </c>
      <c r="M24" s="184" t="s">
        <v>12</v>
      </c>
      <c r="N24" s="181" t="s">
        <v>14</v>
      </c>
      <c r="O24" s="183" t="s">
        <v>151</v>
      </c>
    </row>
    <row r="25" spans="2:15" x14ac:dyDescent="0.35">
      <c r="B25" s="185">
        <v>22</v>
      </c>
      <c r="C25" s="186" t="s">
        <v>23</v>
      </c>
      <c r="D25" s="186" t="s">
        <v>24</v>
      </c>
      <c r="E25" s="181" t="s">
        <v>14</v>
      </c>
      <c r="F25" s="185">
        <v>85</v>
      </c>
      <c r="G25" s="178" t="s">
        <v>426</v>
      </c>
      <c r="H25" s="183"/>
      <c r="K25" s="185">
        <v>22</v>
      </c>
      <c r="L25" s="187" t="s">
        <v>23</v>
      </c>
      <c r="M25" s="184" t="s">
        <v>24</v>
      </c>
      <c r="N25" s="181" t="s">
        <v>14</v>
      </c>
      <c r="O25" s="183"/>
    </row>
    <row r="26" spans="2:15" x14ac:dyDescent="0.35">
      <c r="K26" s="185">
        <v>1</v>
      </c>
      <c r="L26" s="187" t="s">
        <v>26</v>
      </c>
      <c r="M26" s="184" t="s">
        <v>27</v>
      </c>
      <c r="N26" s="188" t="s">
        <v>15</v>
      </c>
      <c r="O26" s="184"/>
    </row>
    <row r="27" spans="2:15" x14ac:dyDescent="0.35">
      <c r="K27" s="185">
        <v>2</v>
      </c>
      <c r="L27" s="187" t="s">
        <v>38</v>
      </c>
      <c r="M27" s="184" t="s">
        <v>39</v>
      </c>
      <c r="N27" s="188" t="s">
        <v>15</v>
      </c>
      <c r="O27" s="184"/>
    </row>
    <row r="28" spans="2:15" ht="39" x14ac:dyDescent="0.35">
      <c r="B28" s="226" t="s">
        <v>370</v>
      </c>
      <c r="C28" s="226"/>
      <c r="D28" s="226"/>
      <c r="E28" s="226"/>
      <c r="F28" s="226"/>
      <c r="G28" s="226"/>
      <c r="K28" s="185">
        <v>3</v>
      </c>
      <c r="L28" s="187" t="s">
        <v>61</v>
      </c>
      <c r="M28" s="184" t="s">
        <v>62</v>
      </c>
      <c r="N28" s="188" t="s">
        <v>15</v>
      </c>
      <c r="O28" s="184" t="s">
        <v>498</v>
      </c>
    </row>
    <row r="29" spans="2:15" ht="52" x14ac:dyDescent="0.35">
      <c r="B29" s="79"/>
      <c r="C29" s="79" t="s">
        <v>358</v>
      </c>
      <c r="D29" s="79" t="s">
        <v>359</v>
      </c>
      <c r="E29" s="79" t="s">
        <v>499</v>
      </c>
      <c r="F29" s="79" t="s">
        <v>500</v>
      </c>
      <c r="G29" s="79" t="s">
        <v>367</v>
      </c>
      <c r="H29" s="182"/>
      <c r="K29" s="185">
        <v>4</v>
      </c>
      <c r="L29" s="187" t="s">
        <v>63</v>
      </c>
      <c r="M29" s="184" t="s">
        <v>64</v>
      </c>
      <c r="N29" s="5" t="s">
        <v>15</v>
      </c>
      <c r="O29" s="184" t="s">
        <v>457</v>
      </c>
    </row>
    <row r="30" spans="2:15" x14ac:dyDescent="0.35">
      <c r="B30" s="185">
        <v>1</v>
      </c>
      <c r="C30" s="187" t="s">
        <v>26</v>
      </c>
      <c r="D30" s="187" t="s">
        <v>27</v>
      </c>
      <c r="E30" s="188" t="s">
        <v>15</v>
      </c>
      <c r="F30" s="5"/>
      <c r="G30" s="185">
        <v>100</v>
      </c>
      <c r="H30" s="184"/>
    </row>
    <row r="31" spans="2:15" x14ac:dyDescent="0.35">
      <c r="B31" s="185">
        <v>2</v>
      </c>
      <c r="C31" s="187" t="s">
        <v>38</v>
      </c>
      <c r="D31" s="187" t="s">
        <v>39</v>
      </c>
      <c r="E31" s="188" t="s">
        <v>15</v>
      </c>
      <c r="F31" s="5"/>
      <c r="G31" s="185">
        <v>100</v>
      </c>
      <c r="H31" s="184"/>
    </row>
    <row r="32" spans="2:15" ht="39" x14ac:dyDescent="0.35">
      <c r="B32" s="185">
        <v>3</v>
      </c>
      <c r="C32" s="187" t="s">
        <v>61</v>
      </c>
      <c r="D32" s="187" t="s">
        <v>62</v>
      </c>
      <c r="E32" s="188" t="s">
        <v>15</v>
      </c>
      <c r="F32" s="5"/>
      <c r="G32" s="185">
        <v>100</v>
      </c>
      <c r="H32" s="184" t="s">
        <v>498</v>
      </c>
    </row>
    <row r="33" spans="2:19" ht="52" x14ac:dyDescent="0.35">
      <c r="B33" s="185">
        <v>4</v>
      </c>
      <c r="C33" s="187" t="s">
        <v>63</v>
      </c>
      <c r="D33" s="187" t="s">
        <v>64</v>
      </c>
      <c r="E33" s="4"/>
      <c r="F33" s="5" t="s">
        <v>15</v>
      </c>
      <c r="G33" s="185">
        <v>78.5</v>
      </c>
      <c r="H33" s="184" t="s">
        <v>457</v>
      </c>
    </row>
    <row r="41" spans="2:19" ht="28" customHeight="1" x14ac:dyDescent="0.35">
      <c r="Q41" s="79" t="s">
        <v>0</v>
      </c>
      <c r="R41" s="79" t="s">
        <v>359</v>
      </c>
      <c r="S41" s="79" t="s">
        <v>502</v>
      </c>
    </row>
    <row r="42" spans="2:19" ht="26" x14ac:dyDescent="0.35">
      <c r="Q42" s="195" t="s">
        <v>19</v>
      </c>
      <c r="R42" s="184" t="s">
        <v>20</v>
      </c>
      <c r="S42" s="184" t="s">
        <v>446</v>
      </c>
    </row>
    <row r="43" spans="2:19" ht="26" x14ac:dyDescent="0.35">
      <c r="Q43" s="195" t="s">
        <v>35</v>
      </c>
      <c r="R43" s="184" t="s">
        <v>36</v>
      </c>
      <c r="S43" s="184" t="s">
        <v>446</v>
      </c>
    </row>
    <row r="44" spans="2:19" ht="26" x14ac:dyDescent="0.35">
      <c r="Q44" s="195" t="s">
        <v>50</v>
      </c>
      <c r="R44" s="184" t="s">
        <v>265</v>
      </c>
      <c r="S44" s="184" t="s">
        <v>446</v>
      </c>
    </row>
    <row r="45" spans="2:19" ht="26" x14ac:dyDescent="0.35">
      <c r="Q45" s="195" t="s">
        <v>50</v>
      </c>
      <c r="R45" s="184" t="s">
        <v>265</v>
      </c>
      <c r="S45" s="184" t="s">
        <v>446</v>
      </c>
    </row>
    <row r="46" spans="2:19" ht="26" x14ac:dyDescent="0.35">
      <c r="Q46" s="195" t="s">
        <v>70</v>
      </c>
      <c r="R46" s="184" t="s">
        <v>503</v>
      </c>
      <c r="S46" s="184" t="s">
        <v>446</v>
      </c>
    </row>
    <row r="47" spans="2:19" ht="26" x14ac:dyDescent="0.35">
      <c r="Q47" s="195" t="s">
        <v>75</v>
      </c>
      <c r="R47" s="184" t="s">
        <v>76</v>
      </c>
      <c r="S47" s="184" t="s">
        <v>446</v>
      </c>
    </row>
    <row r="48" spans="2:19" ht="26" x14ac:dyDescent="0.35">
      <c r="Q48" s="195" t="s">
        <v>79</v>
      </c>
      <c r="R48" s="184" t="s">
        <v>80</v>
      </c>
      <c r="S48" s="184" t="s">
        <v>446</v>
      </c>
    </row>
    <row r="49" spans="17:19" x14ac:dyDescent="0.35">
      <c r="Q49" s="195" t="s">
        <v>81</v>
      </c>
      <c r="R49" s="184" t="s">
        <v>82</v>
      </c>
      <c r="S49" s="184" t="s">
        <v>440</v>
      </c>
    </row>
    <row r="50" spans="17:19" ht="26" x14ac:dyDescent="0.35">
      <c r="Q50" s="195" t="s">
        <v>91</v>
      </c>
      <c r="R50" s="184" t="s">
        <v>92</v>
      </c>
      <c r="S50" s="184" t="s">
        <v>446</v>
      </c>
    </row>
  </sheetData>
  <autoFilter ref="K3:O29" xr:uid="{AF8BF664-EA3A-4DDD-8227-DDDFF5248802}"/>
  <mergeCells count="3">
    <mergeCell ref="B28:G28"/>
    <mergeCell ref="B2:F2"/>
    <mergeCell ref="K2:N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2E961-357E-42DA-BC06-BFC7C49FAC97}">
  <dimension ref="A6:F28"/>
  <sheetViews>
    <sheetView workbookViewId="0">
      <selection activeCell="E9" sqref="E9"/>
    </sheetView>
  </sheetViews>
  <sheetFormatPr baseColWidth="10" defaultRowHeight="14.5" x14ac:dyDescent="0.35"/>
  <cols>
    <col min="3" max="3" width="31.36328125" bestFit="1" customWidth="1"/>
    <col min="5" max="5" width="36" bestFit="1" customWidth="1"/>
    <col min="6" max="6" width="58.90625" bestFit="1" customWidth="1"/>
  </cols>
  <sheetData>
    <row r="6" spans="1:6" x14ac:dyDescent="0.35">
      <c r="E6" t="s">
        <v>447</v>
      </c>
      <c r="F6" t="s">
        <v>448</v>
      </c>
    </row>
    <row r="7" spans="1:6" x14ac:dyDescent="0.35">
      <c r="A7" t="s">
        <v>448</v>
      </c>
      <c r="B7" s="216" t="s">
        <v>447</v>
      </c>
      <c r="C7" s="216"/>
      <c r="E7" s="80" t="s">
        <v>84</v>
      </c>
      <c r="F7" s="132" t="s">
        <v>84</v>
      </c>
    </row>
    <row r="8" spans="1:6" x14ac:dyDescent="0.35">
      <c r="A8" s="227" t="s">
        <v>27</v>
      </c>
      <c r="B8" s="228"/>
      <c r="C8" s="82" t="s">
        <v>27</v>
      </c>
      <c r="E8" s="80" t="s">
        <v>173</v>
      </c>
      <c r="F8" s="133" t="s">
        <v>173</v>
      </c>
    </row>
    <row r="9" spans="1:6" x14ac:dyDescent="0.35">
      <c r="A9" s="229" t="s">
        <v>39</v>
      </c>
      <c r="B9" s="230"/>
      <c r="C9" s="82" t="s">
        <v>39</v>
      </c>
      <c r="E9" s="80" t="s">
        <v>59</v>
      </c>
      <c r="F9" s="132" t="s">
        <v>59</v>
      </c>
    </row>
    <row r="10" spans="1:6" x14ac:dyDescent="0.35">
      <c r="A10" s="231" t="s">
        <v>62</v>
      </c>
      <c r="B10" s="232"/>
      <c r="C10" s="82" t="s">
        <v>62</v>
      </c>
      <c r="E10" s="80" t="s">
        <v>43</v>
      </c>
      <c r="F10" s="132" t="s">
        <v>43</v>
      </c>
    </row>
    <row r="11" spans="1:6" x14ac:dyDescent="0.35">
      <c r="A11" s="233" t="s">
        <v>64</v>
      </c>
      <c r="B11" s="234"/>
      <c r="C11" s="82" t="s">
        <v>64</v>
      </c>
      <c r="E11" s="80" t="s">
        <v>67</v>
      </c>
      <c r="F11" s="14" t="s">
        <v>67</v>
      </c>
    </row>
    <row r="12" spans="1:6" x14ac:dyDescent="0.35">
      <c r="E12" s="23" t="s">
        <v>302</v>
      </c>
      <c r="F12" s="23" t="s">
        <v>302</v>
      </c>
    </row>
    <row r="13" spans="1:6" x14ac:dyDescent="0.35">
      <c r="E13" s="80" t="s">
        <v>12</v>
      </c>
      <c r="F13" s="80" t="s">
        <v>12</v>
      </c>
    </row>
    <row r="14" spans="1:6" x14ac:dyDescent="0.35">
      <c r="E14" s="80" t="s">
        <v>24</v>
      </c>
      <c r="F14" s="23" t="s">
        <v>24</v>
      </c>
    </row>
    <row r="15" spans="1:6" x14ac:dyDescent="0.35">
      <c r="E15" s="80" t="s">
        <v>17</v>
      </c>
      <c r="F15" s="14" t="s">
        <v>17</v>
      </c>
    </row>
    <row r="16" spans="1:6" x14ac:dyDescent="0.35">
      <c r="E16" s="80" t="s">
        <v>48</v>
      </c>
      <c r="F16" s="132" t="s">
        <v>48</v>
      </c>
    </row>
    <row r="17" spans="5:6" x14ac:dyDescent="0.35">
      <c r="E17" s="80" t="s">
        <v>56</v>
      </c>
      <c r="F17" s="23" t="s">
        <v>56</v>
      </c>
    </row>
    <row r="18" spans="5:6" x14ac:dyDescent="0.35">
      <c r="E18" s="80" t="s">
        <v>69</v>
      </c>
      <c r="F18" s="134" t="s">
        <v>69</v>
      </c>
    </row>
    <row r="19" spans="5:6" x14ac:dyDescent="0.35">
      <c r="E19" s="80" t="s">
        <v>86</v>
      </c>
      <c r="F19" s="23" t="s">
        <v>86</v>
      </c>
    </row>
    <row r="20" spans="5:6" x14ac:dyDescent="0.35">
      <c r="E20" s="80" t="s">
        <v>34</v>
      </c>
      <c r="F20" s="132" t="s">
        <v>34</v>
      </c>
    </row>
    <row r="21" spans="5:6" x14ac:dyDescent="0.35">
      <c r="E21" s="132" t="s">
        <v>88</v>
      </c>
      <c r="F21" s="132" t="s">
        <v>88</v>
      </c>
    </row>
    <row r="22" spans="5:6" x14ac:dyDescent="0.35">
      <c r="E22" s="23" t="s">
        <v>88</v>
      </c>
      <c r="F22" s="23" t="s">
        <v>88</v>
      </c>
    </row>
    <row r="23" spans="5:6" x14ac:dyDescent="0.35">
      <c r="E23" s="80" t="s">
        <v>29</v>
      </c>
      <c r="F23" s="132" t="s">
        <v>29</v>
      </c>
    </row>
    <row r="24" spans="5:6" x14ac:dyDescent="0.35">
      <c r="E24" s="80" t="s">
        <v>78</v>
      </c>
      <c r="F24" s="23" t="s">
        <v>78</v>
      </c>
    </row>
    <row r="25" spans="5:6" x14ac:dyDescent="0.35">
      <c r="E25" s="80" t="s">
        <v>31</v>
      </c>
      <c r="F25" s="23" t="s">
        <v>31</v>
      </c>
    </row>
    <row r="26" spans="5:6" x14ac:dyDescent="0.35">
      <c r="E26" s="80" t="s">
        <v>238</v>
      </c>
      <c r="F26" s="23" t="s">
        <v>238</v>
      </c>
    </row>
    <row r="27" spans="5:6" x14ac:dyDescent="0.35">
      <c r="E27" s="80" t="s">
        <v>46</v>
      </c>
      <c r="F27" s="23" t="s">
        <v>46</v>
      </c>
    </row>
    <row r="28" spans="5:6" x14ac:dyDescent="0.35">
      <c r="E28" s="80" t="s">
        <v>94</v>
      </c>
      <c r="F28" s="132" t="s">
        <v>94</v>
      </c>
    </row>
  </sheetData>
  <sortState xmlns:xlrd2="http://schemas.microsoft.com/office/spreadsheetml/2017/richdata2" ref="F7:F28">
    <sortCondition ref="F6:F28"/>
  </sortState>
  <mergeCells count="5">
    <mergeCell ref="B7:C7"/>
    <mergeCell ref="A8:B8"/>
    <mergeCell ref="A9:B9"/>
    <mergeCell ref="A10:B10"/>
    <mergeCell ref="A11:B11"/>
  </mergeCells>
  <conditionalFormatting sqref="A7">
    <cfRule type="duplicateValues" dxfId="35" priority="1"/>
    <cfRule type="duplicateValues" dxfId="34" priority="2"/>
  </conditionalFormatting>
  <conditionalFormatting sqref="A8:A11 C8:C11">
    <cfRule type="duplicateValues" dxfId="33" priority="3"/>
  </conditionalFormatting>
  <conditionalFormatting sqref="A8:A11">
    <cfRule type="containsText" dxfId="32" priority="6" operator="containsText" text="NO CUMPLE">
      <formula>NOT(ISERROR(SEARCH("NO CUMPLE",A8)))</formula>
    </cfRule>
    <cfRule type="duplicateValues" dxfId="31" priority="7"/>
  </conditionalFormatting>
  <conditionalFormatting sqref="A9:A11">
    <cfRule type="cellIs" dxfId="30" priority="4" operator="equal">
      <formula>0</formula>
    </cfRule>
  </conditionalFormatting>
  <conditionalFormatting sqref="E7">
    <cfRule type="cellIs" dxfId="29" priority="86" operator="equal">
      <formula>0</formula>
    </cfRule>
  </conditionalFormatting>
  <conditionalFormatting sqref="E7:E14 E16:E21 E24:E27 F7:F28">
    <cfRule type="containsText" dxfId="28" priority="84" operator="containsText" text="NO CUMPLE">
      <formula>NOT(ISERROR(SEARCH("NO CUMPLE",E7)))</formula>
    </cfRule>
  </conditionalFormatting>
  <conditionalFormatting sqref="E7:E14 E24:E27 E16:E21">
    <cfRule type="duplicateValues" dxfId="27" priority="85"/>
  </conditionalFormatting>
  <conditionalFormatting sqref="E9">
    <cfRule type="cellIs" dxfId="26" priority="83" operator="equal">
      <formula>0</formula>
    </cfRule>
  </conditionalFormatting>
  <conditionalFormatting sqref="E11">
    <cfRule type="cellIs" dxfId="25" priority="82" operator="equal">
      <formula>0</formula>
    </cfRule>
  </conditionalFormatting>
  <conditionalFormatting sqref="E13">
    <cfRule type="cellIs" dxfId="24" priority="81" operator="equal">
      <formula>0</formula>
    </cfRule>
  </conditionalFormatting>
  <conditionalFormatting sqref="E15">
    <cfRule type="containsText" dxfId="23" priority="19" operator="containsText" text="NO CUMPLE">
      <formula>NOT(ISERROR(SEARCH("NO CUMPLE",E15)))</formula>
    </cfRule>
    <cfRule type="duplicateValues" dxfId="22" priority="20"/>
  </conditionalFormatting>
  <conditionalFormatting sqref="E16:E18">
    <cfRule type="cellIs" dxfId="21" priority="80" operator="equal">
      <formula>0</formula>
    </cfRule>
  </conditionalFormatting>
  <conditionalFormatting sqref="E21 E24">
    <cfRule type="cellIs" dxfId="20" priority="79" operator="equal">
      <formula>0</formula>
    </cfRule>
  </conditionalFormatting>
  <conditionalFormatting sqref="E22">
    <cfRule type="duplicateValues" dxfId="19" priority="18"/>
  </conditionalFormatting>
  <conditionalFormatting sqref="E22:E23">
    <cfRule type="containsText" dxfId="18" priority="15" operator="containsText" text="NO CUMPLE">
      <formula>NOT(ISERROR(SEARCH("NO CUMPLE",E22)))</formula>
    </cfRule>
  </conditionalFormatting>
  <conditionalFormatting sqref="E23">
    <cfRule type="duplicateValues" dxfId="17" priority="16"/>
  </conditionalFormatting>
  <conditionalFormatting sqref="E27">
    <cfRule type="cellIs" dxfId="16" priority="78" operator="equal">
      <formula>0</formula>
    </cfRule>
  </conditionalFormatting>
  <conditionalFormatting sqref="E1:F6 E7:E14 E16:E21 E30:F1048576 E24:E29">
    <cfRule type="duplicateValues" dxfId="15" priority="77"/>
  </conditionalFormatting>
  <conditionalFormatting sqref="E1:F6 E30:F1048576 E7:E14 E16:E21 E24:E29">
    <cfRule type="duplicateValues" dxfId="14" priority="34"/>
  </conditionalFormatting>
  <conditionalFormatting sqref="F7:F28 E7:E29">
    <cfRule type="duplicateValues" dxfId="13" priority="14"/>
  </conditionalFormatting>
  <conditionalFormatting sqref="F7:F28">
    <cfRule type="duplicateValues" dxfId="12" priority="104"/>
  </conditionalFormatting>
  <conditionalFormatting sqref="F8">
    <cfRule type="cellIs" dxfId="11" priority="28" operator="equal">
      <formula>0</formula>
    </cfRule>
  </conditionalFormatting>
  <conditionalFormatting sqref="F11">
    <cfRule type="cellIs" dxfId="10" priority="27" operator="equal">
      <formula>0</formula>
    </cfRule>
  </conditionalFormatting>
  <conditionalFormatting sqref="F13">
    <cfRule type="duplicateValues" dxfId="9" priority="13"/>
    <cfRule type="containsText" dxfId="8" priority="12" operator="containsText" text="NO CUMPLE">
      <formula>NOT(ISERROR(SEARCH("NO CUMPLE",F13)))</formula>
    </cfRule>
    <cfRule type="cellIs" dxfId="7" priority="11" operator="equal">
      <formula>0</formula>
    </cfRule>
    <cfRule type="duplicateValues" dxfId="6" priority="10"/>
    <cfRule type="duplicateValues" dxfId="5" priority="9"/>
    <cfRule type="duplicateValues" dxfId="4" priority="8"/>
    <cfRule type="cellIs" dxfId="3" priority="31" operator="equal">
      <formula>0</formula>
    </cfRule>
  </conditionalFormatting>
  <conditionalFormatting sqref="F15:F18">
    <cfRule type="cellIs" dxfId="2" priority="25" operator="equal">
      <formula>0</formula>
    </cfRule>
  </conditionalFormatting>
  <conditionalFormatting sqref="F22:F25">
    <cfRule type="cellIs" dxfId="1" priority="24" operator="equal">
      <formula>0</formula>
    </cfRule>
  </conditionalFormatting>
  <conditionalFormatting sqref="F28">
    <cfRule type="cellIs" dxfId="0" priority="23"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4AB4B-7436-4941-B823-22B690901648}">
  <dimension ref="G19:G40"/>
  <sheetViews>
    <sheetView topLeftCell="A9" workbookViewId="0">
      <selection activeCell="G19" sqref="G19:G40"/>
    </sheetView>
  </sheetViews>
  <sheetFormatPr baseColWidth="10" defaultRowHeight="14.5" x14ac:dyDescent="0.35"/>
  <cols>
    <col min="7" max="7" width="60.1796875" customWidth="1"/>
  </cols>
  <sheetData>
    <row r="19" spans="7:7" x14ac:dyDescent="0.35">
      <c r="G19" s="80" t="s">
        <v>84</v>
      </c>
    </row>
    <row r="20" spans="7:7" x14ac:dyDescent="0.35">
      <c r="G20" s="80" t="s">
        <v>173</v>
      </c>
    </row>
    <row r="21" spans="7:7" x14ac:dyDescent="0.35">
      <c r="G21" s="80" t="s">
        <v>59</v>
      </c>
    </row>
    <row r="22" spans="7:7" x14ac:dyDescent="0.35">
      <c r="G22" s="80" t="s">
        <v>43</v>
      </c>
    </row>
    <row r="23" spans="7:7" x14ac:dyDescent="0.35">
      <c r="G23" s="80" t="s">
        <v>67</v>
      </c>
    </row>
    <row r="24" spans="7:7" x14ac:dyDescent="0.35">
      <c r="G24" s="80" t="s">
        <v>420</v>
      </c>
    </row>
    <row r="25" spans="7:7" x14ac:dyDescent="0.35">
      <c r="G25" s="80" t="s">
        <v>12</v>
      </c>
    </row>
    <row r="26" spans="7:7" x14ac:dyDescent="0.35">
      <c r="G26" s="80" t="s">
        <v>24</v>
      </c>
    </row>
    <row r="27" spans="7:7" x14ac:dyDescent="0.35">
      <c r="G27" s="80" t="s">
        <v>17</v>
      </c>
    </row>
    <row r="28" spans="7:7" x14ac:dyDescent="0.35">
      <c r="G28" s="80" t="s">
        <v>48</v>
      </c>
    </row>
    <row r="29" spans="7:7" x14ac:dyDescent="0.35">
      <c r="G29" s="80" t="s">
        <v>56</v>
      </c>
    </row>
    <row r="30" spans="7:7" x14ac:dyDescent="0.35">
      <c r="G30" s="80" t="s">
        <v>69</v>
      </c>
    </row>
    <row r="31" spans="7:7" x14ac:dyDescent="0.35">
      <c r="G31" s="80" t="s">
        <v>86</v>
      </c>
    </row>
    <row r="32" spans="7:7" x14ac:dyDescent="0.35">
      <c r="G32" s="80" t="s">
        <v>34</v>
      </c>
    </row>
    <row r="33" spans="7:7" x14ac:dyDescent="0.35">
      <c r="G33" s="80" t="s">
        <v>422</v>
      </c>
    </row>
    <row r="34" spans="7:7" x14ac:dyDescent="0.35">
      <c r="G34" s="80" t="s">
        <v>421</v>
      </c>
    </row>
    <row r="35" spans="7:7" x14ac:dyDescent="0.35">
      <c r="G35" s="80" t="s">
        <v>29</v>
      </c>
    </row>
    <row r="36" spans="7:7" x14ac:dyDescent="0.35">
      <c r="G36" s="80" t="s">
        <v>78</v>
      </c>
    </row>
    <row r="37" spans="7:7" x14ac:dyDescent="0.35">
      <c r="G37" s="80" t="s">
        <v>31</v>
      </c>
    </row>
    <row r="38" spans="7:7" x14ac:dyDescent="0.35">
      <c r="G38" s="80" t="s">
        <v>238</v>
      </c>
    </row>
    <row r="39" spans="7:7" x14ac:dyDescent="0.35">
      <c r="G39" s="80" t="s">
        <v>46</v>
      </c>
    </row>
    <row r="40" spans="7:7" x14ac:dyDescent="0.35">
      <c r="G40" s="80" t="s">
        <v>94</v>
      </c>
    </row>
  </sheetData>
  <sortState xmlns:xlrd2="http://schemas.microsoft.com/office/spreadsheetml/2017/richdata2" ref="G19:G40">
    <sortCondition ref="G19:G4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9dce49-0460-4fc5-a854-f6bc0a7f07f8">
      <Terms xmlns="http://schemas.microsoft.com/office/infopath/2007/PartnerControls"/>
    </lcf76f155ced4ddcb4097134ff3c332f>
    <TaxCatchAll xmlns="91087a75-0b4b-453f-952d-1e25b4a7647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426D516CC7E2A4CA08C631306D7E53D" ma:contentTypeVersion="15" ma:contentTypeDescription="Crear nuevo documento." ma:contentTypeScope="" ma:versionID="7a8bd7c2faa98a2bd1ea93e5cf9f0d54">
  <xsd:schema xmlns:xsd="http://www.w3.org/2001/XMLSchema" xmlns:xs="http://www.w3.org/2001/XMLSchema" xmlns:p="http://schemas.microsoft.com/office/2006/metadata/properties" xmlns:ns2="3fcd54a6-edd0-4636-b41c-ef3df21251e4" xmlns:ns3="509dce49-0460-4fc5-a854-f6bc0a7f07f8" xmlns:ns4="91087a75-0b4b-453f-952d-1e25b4a76478" targetNamespace="http://schemas.microsoft.com/office/2006/metadata/properties" ma:root="true" ma:fieldsID="b19c6a5906477ee4ac07082a7a05c42c" ns2:_="" ns3:_="" ns4:_="">
    <xsd:import namespace="3fcd54a6-edd0-4636-b41c-ef3df21251e4"/>
    <xsd:import namespace="509dce49-0460-4fc5-a854-f6bc0a7f07f8"/>
    <xsd:import namespace="91087a75-0b4b-453f-952d-1e25b4a764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4:TaxCatchAll"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d54a6-edd0-4636-b41c-ef3df21251e4"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9dce49-0460-4fc5-a854-f6bc0a7f07f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2fcee95-e451-4e0c-9d1e-9a9c452a0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087a75-0b4b-453f-952d-1e25b4a76478" elementFormDefault="qualified">
    <xsd:import namespace="http://schemas.microsoft.com/office/2006/documentManagement/types"/>
    <xsd:import namespace="http://schemas.microsoft.com/office/infopath/2007/PartnerControls"/>
    <xsd:element name="TaxCatchAll" ma:index="14" nillable="true" ma:displayName="Columna global de taxonomía" ma:hidden="true" ma:list="{82e4dcdf-5df4-4f9f-bd34-533ef91d222d}" ma:internalName="TaxCatchAll" ma:showField="CatchAllData" ma:web="91087a75-0b4b-453f-952d-1e25b4a764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7"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D80EA7-EE70-4E7F-BC8D-A17FB7C667EC}">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91087a75-0b4b-453f-952d-1e25b4a76478"/>
    <ds:schemaRef ds:uri="509dce49-0460-4fc5-a854-f6bc0a7f07f8"/>
    <ds:schemaRef ds:uri="http://schemas.microsoft.com/office/infopath/2007/PartnerControls"/>
    <ds:schemaRef ds:uri="3fcd54a6-edd0-4636-b41c-ef3df21251e4"/>
    <ds:schemaRef ds:uri="http://www.w3.org/XML/1998/namespace"/>
    <ds:schemaRef ds:uri="http://purl.org/dc/dcmitype/"/>
  </ds:schemaRefs>
</ds:datastoreItem>
</file>

<file path=customXml/itemProps2.xml><?xml version="1.0" encoding="utf-8"?>
<ds:datastoreItem xmlns:ds="http://schemas.openxmlformats.org/officeDocument/2006/customXml" ds:itemID="{DF10E988-7C0C-4BB6-BEEA-F016D7304E82}">
  <ds:schemaRefs>
    <ds:schemaRef ds:uri="http://schemas.microsoft.com/sharepoint/v3/contenttype/forms"/>
  </ds:schemaRefs>
</ds:datastoreItem>
</file>

<file path=customXml/itemProps3.xml><?xml version="1.0" encoding="utf-8"?>
<ds:datastoreItem xmlns:ds="http://schemas.openxmlformats.org/officeDocument/2006/customXml" ds:itemID="{04ACE02C-6DDB-4287-BAE8-25C7473BA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d54a6-edd0-4636-b41c-ef3df21251e4"/>
    <ds:schemaRef ds:uri="509dce49-0460-4fc5-a854-f6bc0a7f07f8"/>
    <ds:schemaRef ds:uri="91087a75-0b4b-453f-952d-1e25b4a764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e315b97-afad-4dd3-8924-d10acb763960}" enabled="0" method="" siteId="{1e315b97-afad-4dd3-8924-d10acb76396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PARA ACTA</vt:lpstr>
      <vt:lpstr>EVALUACIÓN</vt:lpstr>
      <vt:lpstr>CALIFICACION A4 </vt:lpstr>
      <vt:lpstr>Adjudicación</vt:lpstr>
      <vt:lpstr>Resumen</vt:lpstr>
      <vt:lpstr>revisión contrapuesta</vt:lpstr>
      <vt:lpstr>Hoja4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Jurgen Ortiz Quirós - IS</dc:creator>
  <cp:keywords/>
  <dc:description/>
  <cp:lastModifiedBy>Natalia José Marín Noguera</cp:lastModifiedBy>
  <cp:revision/>
  <dcterms:created xsi:type="dcterms:W3CDTF">2019-04-30T17:52:36Z</dcterms:created>
  <dcterms:modified xsi:type="dcterms:W3CDTF">2023-11-28T16:17:51Z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0x0101001426D516CC7E2A4CA08C631306D7E53D</vt:lpwstr>
  </property>
  <property fmtid="{D5CDD505-2E9C-101B-9397-08002B2CF9AE}" pid="3" name="MediaServiceImageTags">
    <vt:lpwstr/>
  </property>
</Properties>
</file>